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arrot\Downloads\"/>
    </mc:Choice>
  </mc:AlternateContent>
  <xr:revisionPtr revIDLastSave="0" documentId="8_{AA48BC37-3E8D-4A64-96D1-7F895F12F166}" xr6:coauthVersionLast="47" xr6:coauthVersionMax="47" xr10:uidLastSave="{00000000-0000-0000-0000-000000000000}"/>
  <bookViews>
    <workbookView xWindow="-110" yWindow="-110" windowWidth="22780" windowHeight="14660" tabRatio="819" xr2:uid="{D985146C-0987-4FD8-B97A-0706F969910E}"/>
  </bookViews>
  <sheets>
    <sheet name="1a Grundinformation" sheetId="1" r:id="rId1"/>
    <sheet name="1b Nyttor" sheetId="2" r:id="rId2"/>
    <sheet name="1c Om vi inte gör något alls" sheetId="8" r:id="rId3"/>
    <sheet name="(DOLD) Underlag till diagram 1" sheetId="4" state="hidden" r:id="rId4"/>
    <sheet name="1d Diagram" sheetId="11" r:id="rId5"/>
    <sheet name="2a Kostnader" sheetId="3" r:id="rId6"/>
    <sheet name="(DOLD) Underlag till diagram 2" sheetId="15" state="hidden" r:id="rId7"/>
    <sheet name="2b Diagram" sheetId="14" r:id="rId8"/>
    <sheet name="(DOLD) Admin" sheetId="16" state="hidden" r:id="rId9"/>
    <sheet name="SUMMERING" sheetId="13" r:id="rId10"/>
    <sheet name="(DOLD) Befolkning 1 årsklasse" sheetId="10" state="hidden" r:id="rId11"/>
    <sheet name="(DOLD) Lista" sheetId="12" state="hidden" r:id="rId12"/>
  </sheets>
  <definedNames>
    <definedName name="_bef">#REF!</definedName>
    <definedName name="Förvaltningsår">'1a Grundinformation'!$C$10</definedName>
    <definedName name="Projektnamn">'1a Grundinformation'!$C$4</definedName>
    <definedName name="Startår">'1a Grundinformation'!$C$7</definedName>
    <definedName name="_xlnm.Print_Area" localSheetId="9">SUMMERING!$A$2:$U$91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8" l="1"/>
  <c r="F16" i="16"/>
  <c r="E16" i="16"/>
  <c r="L103" i="2"/>
  <c r="M103" i="2" s="1"/>
  <c r="A25" i="16"/>
  <c r="A24" i="16"/>
  <c r="A23" i="16"/>
  <c r="A22" i="16"/>
  <c r="A21" i="16"/>
  <c r="K111" i="2"/>
  <c r="K113" i="2" s="1"/>
  <c r="K116" i="2" s="1"/>
  <c r="J111" i="2"/>
  <c r="J113" i="2" s="1"/>
  <c r="J116" i="2" s="1"/>
  <c r="I111" i="2"/>
  <c r="I113" i="2" s="1"/>
  <c r="I116" i="2" s="1"/>
  <c r="H111" i="2"/>
  <c r="H113" i="2" s="1"/>
  <c r="H116" i="2" s="1"/>
  <c r="G111" i="2"/>
  <c r="G113" i="2" s="1"/>
  <c r="G116" i="2" s="1"/>
  <c r="F111" i="2"/>
  <c r="F113" i="2" s="1"/>
  <c r="E111" i="2"/>
  <c r="E113" i="2" s="1"/>
  <c r="D111" i="2"/>
  <c r="D113" i="2" s="1"/>
  <c r="C109" i="2"/>
  <c r="E25" i="16" s="1"/>
  <c r="L109" i="2"/>
  <c r="C103" i="2"/>
  <c r="E24" i="16" s="1"/>
  <c r="L97" i="2"/>
  <c r="C97" i="2"/>
  <c r="E23" i="16" s="1"/>
  <c r="L91" i="2"/>
  <c r="M91" i="2" s="1"/>
  <c r="C91" i="2"/>
  <c r="E22" i="16" s="1"/>
  <c r="L85" i="2"/>
  <c r="C85" i="2"/>
  <c r="E21" i="16" s="1"/>
  <c r="F21" i="16" s="1"/>
  <c r="K29" i="13" s="1"/>
  <c r="A16" i="16"/>
  <c r="B34" i="4"/>
  <c r="B33" i="4"/>
  <c r="M85" i="2" l="1"/>
  <c r="M97" i="2"/>
  <c r="M109" i="2"/>
  <c r="F22" i="16"/>
  <c r="K30" i="13" s="1"/>
  <c r="F23" i="16"/>
  <c r="K31" i="13" s="1"/>
  <c r="F24" i="16"/>
  <c r="K32" i="13" s="1"/>
  <c r="F25" i="16"/>
  <c r="K33" i="13" s="1"/>
  <c r="F40" i="16"/>
  <c r="G40" i="16"/>
  <c r="H40" i="16"/>
  <c r="I40" i="16"/>
  <c r="C5" i="13"/>
  <c r="I5" i="13"/>
  <c r="P5" i="13"/>
  <c r="A33" i="16"/>
  <c r="A40" i="16" s="1"/>
  <c r="A30" i="16"/>
  <c r="A29" i="16"/>
  <c r="A28" i="16"/>
  <c r="A20" i="16"/>
  <c r="A19" i="16"/>
  <c r="A18" i="16"/>
  <c r="A17" i="16"/>
  <c r="B15" i="16"/>
  <c r="A15" i="16"/>
  <c r="A12" i="16"/>
  <c r="A11" i="16"/>
  <c r="A10" i="16"/>
  <c r="B6" i="16"/>
  <c r="B5" i="16"/>
  <c r="B4" i="16"/>
  <c r="B55" i="3" l="1"/>
  <c r="B7" i="15" s="1"/>
  <c r="B12" i="15" s="1"/>
  <c r="B68" i="3"/>
  <c r="O34" i="15"/>
  <c r="C17" i="15"/>
  <c r="D17" i="15" s="1"/>
  <c r="E17" i="15" s="1"/>
  <c r="F17" i="15" s="1"/>
  <c r="G17" i="15" s="1"/>
  <c r="H17" i="15" s="1"/>
  <c r="I17" i="15" s="1"/>
  <c r="J17" i="15" s="1"/>
  <c r="B32" i="4"/>
  <c r="B30" i="4"/>
  <c r="B29" i="4"/>
  <c r="B27" i="4"/>
  <c r="B26" i="4"/>
  <c r="B24" i="4"/>
  <c r="B23" i="4"/>
  <c r="C20" i="4"/>
  <c r="D20" i="4" s="1"/>
  <c r="E20" i="4" s="1"/>
  <c r="F20" i="4" s="1"/>
  <c r="G20" i="4" s="1"/>
  <c r="H20" i="4" s="1"/>
  <c r="I20" i="4" s="1"/>
  <c r="J20" i="4" s="1"/>
  <c r="B41" i="8"/>
  <c r="B14" i="15"/>
  <c r="B8" i="15"/>
  <c r="B13" i="15" s="1"/>
  <c r="B9" i="15"/>
  <c r="C4" i="15"/>
  <c r="D4" i="15" s="1"/>
  <c r="L111" i="2" l="1"/>
  <c r="K44" i="3"/>
  <c r="K45" i="3"/>
  <c r="K46" i="3"/>
  <c r="K47" i="3"/>
  <c r="K48" i="3"/>
  <c r="K49" i="3"/>
  <c r="K50" i="3"/>
  <c r="K30" i="3"/>
  <c r="K31" i="3"/>
  <c r="K32" i="3"/>
  <c r="K33" i="3"/>
  <c r="K34" i="3"/>
  <c r="K35" i="3"/>
  <c r="K36" i="3"/>
  <c r="D26" i="3"/>
  <c r="K17" i="3"/>
  <c r="K18" i="3"/>
  <c r="K19" i="3"/>
  <c r="K20" i="3"/>
  <c r="K21" i="3"/>
  <c r="K22" i="3"/>
  <c r="E4" i="15" l="1"/>
  <c r="L38" i="2"/>
  <c r="E41" i="2"/>
  <c r="F41" i="2"/>
  <c r="G41" i="2"/>
  <c r="H41" i="2"/>
  <c r="I41" i="2"/>
  <c r="J41" i="2"/>
  <c r="K41" i="2"/>
  <c r="D41" i="2"/>
  <c r="D27" i="2"/>
  <c r="K64" i="3"/>
  <c r="K63" i="3"/>
  <c r="K51" i="3"/>
  <c r="K43" i="3"/>
  <c r="K42" i="3"/>
  <c r="K38" i="3"/>
  <c r="K37" i="3"/>
  <c r="K29" i="3"/>
  <c r="K25" i="3"/>
  <c r="K24" i="3"/>
  <c r="K23" i="3"/>
  <c r="K16" i="3"/>
  <c r="K62" i="3"/>
  <c r="C4" i="4"/>
  <c r="B9" i="2"/>
  <c r="F4" i="15" l="1"/>
  <c r="D4" i="4"/>
  <c r="D43" i="2"/>
  <c r="G4" i="15" l="1"/>
  <c r="E4" i="4"/>
  <c r="F4" i="4" s="1"/>
  <c r="H4" i="15" l="1"/>
  <c r="G4" i="4"/>
  <c r="L79" i="2"/>
  <c r="C79" i="2"/>
  <c r="E20" i="16" s="1"/>
  <c r="F20" i="16" s="1"/>
  <c r="K28" i="13" s="1"/>
  <c r="L73" i="2"/>
  <c r="C73" i="2"/>
  <c r="E19" i="16" s="1"/>
  <c r="F19" i="16" s="1"/>
  <c r="K27" i="13" s="1"/>
  <c r="B41" i="2"/>
  <c r="B27" i="2"/>
  <c r="L41" i="2"/>
  <c r="B11" i="16" s="1"/>
  <c r="L40" i="2"/>
  <c r="L39" i="2"/>
  <c r="L37" i="2"/>
  <c r="L36" i="2"/>
  <c r="L35" i="2"/>
  <c r="L34" i="2"/>
  <c r="L33" i="2"/>
  <c r="L32" i="2"/>
  <c r="L31" i="2"/>
  <c r="L18" i="2"/>
  <c r="L19" i="2"/>
  <c r="L20" i="2"/>
  <c r="L21" i="2"/>
  <c r="L22" i="2"/>
  <c r="L23" i="2"/>
  <c r="L24" i="2"/>
  <c r="L25" i="2"/>
  <c r="L26" i="2"/>
  <c r="L17" i="2"/>
  <c r="E27" i="2"/>
  <c r="F27" i="2"/>
  <c r="G27" i="2"/>
  <c r="H27" i="2"/>
  <c r="I27" i="2"/>
  <c r="J27" i="2"/>
  <c r="K27" i="2"/>
  <c r="C4" i="2"/>
  <c r="C5" i="2"/>
  <c r="C6" i="2"/>
  <c r="C55" i="2"/>
  <c r="C61" i="2"/>
  <c r="E17" i="16" s="1"/>
  <c r="F17" i="16" s="1"/>
  <c r="K25" i="13" s="1"/>
  <c r="C67" i="2"/>
  <c r="E18" i="16" s="1"/>
  <c r="F18" i="16" s="1"/>
  <c r="K26" i="13" s="1"/>
  <c r="J65" i="3"/>
  <c r="J68" i="3" s="1"/>
  <c r="I65" i="3"/>
  <c r="I68" i="3" s="1"/>
  <c r="H65" i="3"/>
  <c r="H68" i="3" s="1"/>
  <c r="G65" i="3"/>
  <c r="G68" i="3" s="1"/>
  <c r="F65" i="3"/>
  <c r="F68" i="3" s="1"/>
  <c r="E40" i="16" s="1"/>
  <c r="E65" i="3"/>
  <c r="E68" i="3" s="1"/>
  <c r="D40" i="16" s="1"/>
  <c r="D65" i="3"/>
  <c r="D68" i="3" s="1"/>
  <c r="C40" i="16" s="1"/>
  <c r="C65" i="3"/>
  <c r="J52" i="3"/>
  <c r="I52" i="3"/>
  <c r="H52" i="3"/>
  <c r="G52" i="3"/>
  <c r="F52" i="3"/>
  <c r="E52" i="3"/>
  <c r="D52" i="3"/>
  <c r="C52" i="3"/>
  <c r="J39" i="3"/>
  <c r="I39" i="3"/>
  <c r="H39" i="3"/>
  <c r="G39" i="3"/>
  <c r="F39" i="3"/>
  <c r="E39" i="3"/>
  <c r="D39" i="3"/>
  <c r="C39" i="3"/>
  <c r="E26" i="3"/>
  <c r="F26" i="3"/>
  <c r="G26" i="3"/>
  <c r="H26" i="3"/>
  <c r="I26" i="3"/>
  <c r="J26" i="3"/>
  <c r="C26" i="3"/>
  <c r="C7" i="3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E110" i="10" s="1"/>
  <c r="E111" i="10" s="1"/>
  <c r="D108" i="10"/>
  <c r="C108" i="10"/>
  <c r="B108" i="10"/>
  <c r="M79" i="2" l="1"/>
  <c r="K24" i="13"/>
  <c r="M73" i="2"/>
  <c r="I4" i="15"/>
  <c r="E43" i="2"/>
  <c r="H43" i="2"/>
  <c r="F43" i="2"/>
  <c r="K43" i="2"/>
  <c r="J43" i="2"/>
  <c r="G43" i="2"/>
  <c r="I43" i="2"/>
  <c r="H55" i="3"/>
  <c r="H72" i="3" s="1"/>
  <c r="G55" i="3"/>
  <c r="G72" i="3" s="1"/>
  <c r="I55" i="3"/>
  <c r="I72" i="3" s="1"/>
  <c r="K26" i="3"/>
  <c r="B28" i="16" s="1"/>
  <c r="J55" i="3"/>
  <c r="J72" i="3" s="1"/>
  <c r="F55" i="3"/>
  <c r="F72" i="3" s="1"/>
  <c r="K52" i="3"/>
  <c r="B30" i="16" s="1"/>
  <c r="E55" i="3"/>
  <c r="E72" i="3" s="1"/>
  <c r="D55" i="3"/>
  <c r="D72" i="3" s="1"/>
  <c r="H4" i="4"/>
  <c r="K39" i="3"/>
  <c r="B29" i="16" s="1"/>
  <c r="K65" i="3"/>
  <c r="C68" i="3"/>
  <c r="B40" i="16" s="1"/>
  <c r="C55" i="3"/>
  <c r="L27" i="2"/>
  <c r="B10" i="16" s="1"/>
  <c r="F110" i="10"/>
  <c r="F111" i="10" s="1"/>
  <c r="N110" i="10"/>
  <c r="N111" i="10" s="1"/>
  <c r="I110" i="10"/>
  <c r="I111" i="10" s="1"/>
  <c r="Q110" i="10"/>
  <c r="Q111" i="10" s="1"/>
  <c r="M110" i="10"/>
  <c r="M111" i="10" s="1"/>
  <c r="G110" i="10"/>
  <c r="G111" i="10" s="1"/>
  <c r="O110" i="10"/>
  <c r="O111" i="10" s="1"/>
  <c r="C110" i="10"/>
  <c r="C111" i="10" s="1"/>
  <c r="K110" i="10"/>
  <c r="K111" i="10" s="1"/>
  <c r="S110" i="10"/>
  <c r="S111" i="10" s="1"/>
  <c r="D110" i="10"/>
  <c r="D111" i="10" s="1"/>
  <c r="L110" i="10"/>
  <c r="L111" i="10" s="1"/>
  <c r="T110" i="10"/>
  <c r="T111" i="10" s="1"/>
  <c r="V110" i="10"/>
  <c r="V111" i="10" s="1"/>
  <c r="R110" i="10"/>
  <c r="R111" i="10" s="1"/>
  <c r="J110" i="10"/>
  <c r="J111" i="10" s="1"/>
  <c r="P110" i="10"/>
  <c r="P111" i="10" s="1"/>
  <c r="H110" i="10"/>
  <c r="H111" i="10" s="1"/>
  <c r="U110" i="10"/>
  <c r="U111" i="10" s="1"/>
  <c r="L24" i="8"/>
  <c r="C72" i="3" l="1"/>
  <c r="B31" i="16"/>
  <c r="J4" i="15"/>
  <c r="L43" i="2"/>
  <c r="I4" i="4"/>
  <c r="K68" i="3"/>
  <c r="B33" i="16" s="1"/>
  <c r="K55" i="3"/>
  <c r="B35" i="16" l="1"/>
  <c r="J4" i="4"/>
  <c r="K72" i="3"/>
  <c r="D47" i="2" l="1"/>
  <c r="D29" i="2"/>
  <c r="B11" i="2"/>
  <c r="D8" i="2"/>
  <c r="D15" i="2"/>
  <c r="C6" i="3"/>
  <c r="C5" i="3"/>
  <c r="C59" i="3"/>
  <c r="B10" i="2"/>
  <c r="C12" i="3"/>
  <c r="D12" i="3" s="1"/>
  <c r="E12" i="3" s="1"/>
  <c r="F12" i="3" s="1"/>
  <c r="G12" i="3" s="1"/>
  <c r="H12" i="3" s="1"/>
  <c r="I12" i="3" s="1"/>
  <c r="J12" i="3" s="1"/>
  <c r="D59" i="3" l="1"/>
  <c r="C39" i="16" s="1"/>
  <c r="C45" i="16" s="1"/>
  <c r="B39" i="16"/>
  <c r="B45" i="16" s="1"/>
  <c r="C30" i="15"/>
  <c r="C17" i="4"/>
  <c r="C33" i="4" s="1"/>
  <c r="G8" i="15"/>
  <c r="G7" i="15"/>
  <c r="F8" i="15"/>
  <c r="F7" i="15"/>
  <c r="E8" i="15"/>
  <c r="E7" i="15"/>
  <c r="D8" i="15"/>
  <c r="D7" i="15"/>
  <c r="C8" i="15"/>
  <c r="C7" i="15"/>
  <c r="J8" i="15"/>
  <c r="J7" i="15"/>
  <c r="I8" i="15"/>
  <c r="I7" i="15"/>
  <c r="H8" i="15"/>
  <c r="H7" i="15"/>
  <c r="D11" i="8"/>
  <c r="D12" i="8" s="1"/>
  <c r="D13" i="8" s="1"/>
  <c r="E11" i="2"/>
  <c r="E45" i="2" s="1"/>
  <c r="E116" i="2" s="1"/>
  <c r="D11" i="2"/>
  <c r="D45" i="2" s="1"/>
  <c r="D116" i="2" s="1"/>
  <c r="D24" i="8"/>
  <c r="I60" i="3"/>
  <c r="E59" i="3"/>
  <c r="E47" i="2"/>
  <c r="E29" i="2"/>
  <c r="E8" i="2"/>
  <c r="E11" i="8" s="1"/>
  <c r="E15" i="2"/>
  <c r="E10" i="2"/>
  <c r="K10" i="2"/>
  <c r="D10" i="2"/>
  <c r="I10" i="2"/>
  <c r="G10" i="2"/>
  <c r="H10" i="2"/>
  <c r="F10" i="2"/>
  <c r="K11" i="2"/>
  <c r="K45" i="2" s="1"/>
  <c r="J9" i="2"/>
  <c r="I11" i="2"/>
  <c r="I45" i="2" s="1"/>
  <c r="H11" i="2"/>
  <c r="H45" i="2" s="1"/>
  <c r="D9" i="2"/>
  <c r="D60" i="3" l="1"/>
  <c r="F60" i="3"/>
  <c r="E60" i="3"/>
  <c r="H60" i="3"/>
  <c r="J60" i="3"/>
  <c r="H9" i="15"/>
  <c r="G60" i="3"/>
  <c r="D9" i="15"/>
  <c r="J9" i="15"/>
  <c r="F9" i="15"/>
  <c r="F59" i="3"/>
  <c r="D39" i="16"/>
  <c r="D45" i="16" s="1"/>
  <c r="B47" i="16"/>
  <c r="B46" i="16"/>
  <c r="C46" i="16"/>
  <c r="C47" i="16"/>
  <c r="D17" i="4"/>
  <c r="D33" i="4" s="1"/>
  <c r="D30" i="15"/>
  <c r="I9" i="15"/>
  <c r="E9" i="15"/>
  <c r="D30" i="8"/>
  <c r="D25" i="8"/>
  <c r="C9" i="15"/>
  <c r="G9" i="15"/>
  <c r="C18" i="4"/>
  <c r="C31" i="15"/>
  <c r="K8" i="15"/>
  <c r="C13" i="15"/>
  <c r="D13" i="15" s="1"/>
  <c r="E13" i="15" s="1"/>
  <c r="F13" i="15" s="1"/>
  <c r="G13" i="15" s="1"/>
  <c r="H13" i="15" s="1"/>
  <c r="I13" i="15" s="1"/>
  <c r="J13" i="15" s="1"/>
  <c r="K7" i="15"/>
  <c r="C12" i="15"/>
  <c r="J10" i="2"/>
  <c r="N10" i="2" s="1"/>
  <c r="E12" i="8"/>
  <c r="E13" i="8" s="1"/>
  <c r="I9" i="2"/>
  <c r="F47" i="2"/>
  <c r="F8" i="2"/>
  <c r="F11" i="8" s="1"/>
  <c r="E24" i="8"/>
  <c r="G9" i="2"/>
  <c r="F9" i="2"/>
  <c r="H9" i="2"/>
  <c r="K9" i="2"/>
  <c r="G11" i="2"/>
  <c r="G45" i="2" s="1"/>
  <c r="F11" i="2"/>
  <c r="E9" i="2"/>
  <c r="F29" i="2"/>
  <c r="F15" i="2"/>
  <c r="N9" i="2" l="1"/>
  <c r="K9" i="15"/>
  <c r="D31" i="15"/>
  <c r="D47" i="16"/>
  <c r="D46" i="16"/>
  <c r="G59" i="3"/>
  <c r="E39" i="16"/>
  <c r="E45" i="16" s="1"/>
  <c r="D18" i="4"/>
  <c r="C34" i="4"/>
  <c r="E30" i="8"/>
  <c r="E31" i="8" s="1"/>
  <c r="E32" i="8" s="1"/>
  <c r="E25" i="8"/>
  <c r="E17" i="4"/>
  <c r="E33" i="4" s="1"/>
  <c r="E30" i="15"/>
  <c r="C14" i="15"/>
  <c r="D12" i="15"/>
  <c r="D35" i="8"/>
  <c r="D31" i="8"/>
  <c r="D26" i="8"/>
  <c r="F45" i="2"/>
  <c r="F116" i="2" s="1"/>
  <c r="L10" i="2"/>
  <c r="F12" i="8"/>
  <c r="F13" i="8" s="1"/>
  <c r="G8" i="2"/>
  <c r="G11" i="8" s="1"/>
  <c r="F24" i="8"/>
  <c r="L9" i="2"/>
  <c r="G47" i="2"/>
  <c r="J11" i="2"/>
  <c r="J45" i="2" s="1"/>
  <c r="G29" i="2"/>
  <c r="G15" i="2"/>
  <c r="E47" i="16" l="1"/>
  <c r="E46" i="16"/>
  <c r="H59" i="3"/>
  <c r="F39" i="16"/>
  <c r="F45" i="16" s="1"/>
  <c r="D23" i="15"/>
  <c r="D10" i="4"/>
  <c r="D26" i="4" s="1"/>
  <c r="F17" i="4"/>
  <c r="F30" i="15"/>
  <c r="D34" i="4"/>
  <c r="E18" i="4"/>
  <c r="F30" i="8"/>
  <c r="F25" i="8"/>
  <c r="E31" i="15"/>
  <c r="E12" i="15"/>
  <c r="D14" i="15"/>
  <c r="L45" i="2"/>
  <c r="D27" i="8"/>
  <c r="D36" i="8"/>
  <c r="E35" i="8"/>
  <c r="D32" i="8"/>
  <c r="E26" i="8"/>
  <c r="L11" i="2"/>
  <c r="G12" i="8"/>
  <c r="G13" i="8" s="1"/>
  <c r="H8" i="2"/>
  <c r="H11" i="8" s="1"/>
  <c r="G24" i="8"/>
  <c r="H47" i="2"/>
  <c r="N11" i="2"/>
  <c r="H15" i="2"/>
  <c r="H29" i="2"/>
  <c r="F46" i="16" l="1"/>
  <c r="G46" i="16" s="1"/>
  <c r="F47" i="16"/>
  <c r="G47" i="16" s="1"/>
  <c r="I59" i="3"/>
  <c r="G39" i="16"/>
  <c r="F31" i="15"/>
  <c r="G17" i="4"/>
  <c r="G30" i="15"/>
  <c r="D28" i="8"/>
  <c r="C20" i="15"/>
  <c r="C7" i="4"/>
  <c r="G30" i="8"/>
  <c r="G31" i="8" s="1"/>
  <c r="G32" i="8" s="1"/>
  <c r="F23" i="15" s="1"/>
  <c r="G25" i="8"/>
  <c r="D33" i="8"/>
  <c r="E33" i="8" s="1"/>
  <c r="C23" i="15"/>
  <c r="C24" i="15" s="1"/>
  <c r="D24" i="15" s="1"/>
  <c r="C10" i="4"/>
  <c r="E34" i="4"/>
  <c r="F18" i="4"/>
  <c r="F12" i="15"/>
  <c r="E14" i="15"/>
  <c r="F35" i="8"/>
  <c r="E27" i="8"/>
  <c r="E36" i="8"/>
  <c r="D37" i="8"/>
  <c r="F31" i="8"/>
  <c r="F26" i="8"/>
  <c r="H12" i="8"/>
  <c r="H13" i="8" s="1"/>
  <c r="I8" i="2"/>
  <c r="I11" i="8" s="1"/>
  <c r="H24" i="8"/>
  <c r="I47" i="2"/>
  <c r="I29" i="2"/>
  <c r="I15" i="2"/>
  <c r="G31" i="15" l="1"/>
  <c r="J59" i="3"/>
  <c r="I39" i="16" s="1"/>
  <c r="H39" i="16"/>
  <c r="C26" i="4"/>
  <c r="C11" i="4"/>
  <c r="F10" i="4"/>
  <c r="F26" i="4" s="1"/>
  <c r="C23" i="4"/>
  <c r="C8" i="4"/>
  <c r="C13" i="4"/>
  <c r="C14" i="4" s="1"/>
  <c r="C21" i="15"/>
  <c r="C26" i="15"/>
  <c r="G18" i="4"/>
  <c r="F34" i="4"/>
  <c r="H17" i="4"/>
  <c r="H30" i="15"/>
  <c r="H30" i="8"/>
  <c r="H25" i="8"/>
  <c r="E37" i="8"/>
  <c r="D20" i="15"/>
  <c r="D26" i="15" s="1"/>
  <c r="D33" i="15" s="1"/>
  <c r="D36" i="15" s="1"/>
  <c r="D7" i="4"/>
  <c r="F14" i="15"/>
  <c r="G12" i="15"/>
  <c r="G35" i="8"/>
  <c r="D38" i="8"/>
  <c r="F27" i="8"/>
  <c r="F36" i="8"/>
  <c r="E28" i="8"/>
  <c r="G26" i="8"/>
  <c r="F32" i="8"/>
  <c r="F33" i="4"/>
  <c r="I12" i="8"/>
  <c r="J47" i="2"/>
  <c r="J8" i="2"/>
  <c r="J11" i="8" s="1"/>
  <c r="I24" i="8"/>
  <c r="J29" i="2"/>
  <c r="J15" i="2"/>
  <c r="H31" i="15" l="1"/>
  <c r="E38" i="8"/>
  <c r="D21" i="15"/>
  <c r="D8" i="4"/>
  <c r="C24" i="4"/>
  <c r="C29" i="4"/>
  <c r="C30" i="4" s="1"/>
  <c r="I17" i="4"/>
  <c r="I30" i="15"/>
  <c r="G34" i="4"/>
  <c r="H18" i="4"/>
  <c r="C27" i="4"/>
  <c r="D11" i="4"/>
  <c r="F33" i="8"/>
  <c r="G33" i="8" s="1"/>
  <c r="E23" i="15"/>
  <c r="E24" i="15" s="1"/>
  <c r="F24" i="15" s="1"/>
  <c r="E10" i="4"/>
  <c r="E26" i="4" s="1"/>
  <c r="I30" i="8"/>
  <c r="I31" i="8" s="1"/>
  <c r="I32" i="8" s="1"/>
  <c r="H23" i="15" s="1"/>
  <c r="I25" i="8"/>
  <c r="D13" i="4"/>
  <c r="D14" i="4" s="1"/>
  <c r="D23" i="4"/>
  <c r="D29" i="4" s="1"/>
  <c r="E7" i="4"/>
  <c r="E20" i="15"/>
  <c r="C33" i="15"/>
  <c r="C27" i="15"/>
  <c r="D27" i="15" s="1"/>
  <c r="H12" i="15"/>
  <c r="G14" i="15"/>
  <c r="F28" i="8"/>
  <c r="F37" i="8"/>
  <c r="G27" i="8"/>
  <c r="G36" i="8"/>
  <c r="H35" i="8"/>
  <c r="H26" i="8"/>
  <c r="H31" i="8"/>
  <c r="J12" i="8"/>
  <c r="J13" i="8" s="1"/>
  <c r="K8" i="2"/>
  <c r="J24" i="8"/>
  <c r="K47" i="2"/>
  <c r="K29" i="2"/>
  <c r="K15" i="2"/>
  <c r="F38" i="8" l="1"/>
  <c r="J17" i="4"/>
  <c r="K17" i="4" s="1"/>
  <c r="J30" i="15"/>
  <c r="J30" i="8"/>
  <c r="J25" i="8"/>
  <c r="D27" i="4"/>
  <c r="E11" i="4"/>
  <c r="D30" i="4"/>
  <c r="G37" i="8"/>
  <c r="F7" i="4"/>
  <c r="F20" i="15"/>
  <c r="F26" i="15" s="1"/>
  <c r="F33" i="15" s="1"/>
  <c r="F36" i="15" s="1"/>
  <c r="C34" i="15"/>
  <c r="D34" i="15" s="1"/>
  <c r="C36" i="15"/>
  <c r="C37" i="15" s="1"/>
  <c r="D37" i="15" s="1"/>
  <c r="H10" i="4"/>
  <c r="H26" i="4" s="1"/>
  <c r="I31" i="15"/>
  <c r="D24" i="4"/>
  <c r="E8" i="4"/>
  <c r="H34" i="4"/>
  <c r="I18" i="4"/>
  <c r="E26" i="15"/>
  <c r="E27" i="15" s="1"/>
  <c r="E13" i="4"/>
  <c r="E14" i="4" s="1"/>
  <c r="E23" i="4"/>
  <c r="E29" i="4" s="1"/>
  <c r="E21" i="15"/>
  <c r="I12" i="15"/>
  <c r="H14" i="15"/>
  <c r="I35" i="8"/>
  <c r="G28" i="8"/>
  <c r="H27" i="8"/>
  <c r="H36" i="8"/>
  <c r="H32" i="8"/>
  <c r="I26" i="8"/>
  <c r="K11" i="8"/>
  <c r="K12" i="8" s="1"/>
  <c r="K13" i="8" s="1"/>
  <c r="G33" i="4"/>
  <c r="K24" i="8"/>
  <c r="L67" i="2"/>
  <c r="L61" i="2"/>
  <c r="N67" i="2" l="1"/>
  <c r="M67" i="2"/>
  <c r="N61" i="2"/>
  <c r="M61" i="2"/>
  <c r="G38" i="8"/>
  <c r="F21" i="15"/>
  <c r="F27" i="15"/>
  <c r="E30" i="4"/>
  <c r="J31" i="15"/>
  <c r="F11" i="4"/>
  <c r="E27" i="4"/>
  <c r="H33" i="8"/>
  <c r="I33" i="8" s="1"/>
  <c r="G10" i="4"/>
  <c r="G23" i="15"/>
  <c r="G24" i="15" s="1"/>
  <c r="H24" i="15" s="1"/>
  <c r="J18" i="4"/>
  <c r="J34" i="4" s="1"/>
  <c r="I34" i="4"/>
  <c r="E33" i="15"/>
  <c r="E34" i="15" s="1"/>
  <c r="F34" i="15" s="1"/>
  <c r="K30" i="15"/>
  <c r="K30" i="8"/>
  <c r="K31" i="8" s="1"/>
  <c r="K32" i="8" s="1"/>
  <c r="J10" i="4" s="1"/>
  <c r="J26" i="4" s="1"/>
  <c r="K25" i="8"/>
  <c r="E24" i="4"/>
  <c r="F8" i="4"/>
  <c r="F23" i="4"/>
  <c r="F13" i="4"/>
  <c r="F14" i="4" s="1"/>
  <c r="G7" i="4"/>
  <c r="G20" i="15"/>
  <c r="J12" i="15"/>
  <c r="J14" i="15" s="1"/>
  <c r="O14" i="15" s="1"/>
  <c r="I14" i="15"/>
  <c r="J35" i="8"/>
  <c r="H28" i="8"/>
  <c r="I27" i="8"/>
  <c r="I36" i="8"/>
  <c r="H37" i="8"/>
  <c r="J26" i="8"/>
  <c r="J31" i="8"/>
  <c r="H33" i="4"/>
  <c r="I33" i="4"/>
  <c r="L55" i="2"/>
  <c r="O31" i="15" l="1"/>
  <c r="N55" i="2"/>
  <c r="M55" i="2"/>
  <c r="H38" i="8"/>
  <c r="G21" i="15"/>
  <c r="J23" i="15"/>
  <c r="F27" i="4"/>
  <c r="G11" i="4"/>
  <c r="G26" i="15"/>
  <c r="G23" i="4"/>
  <c r="G13" i="4"/>
  <c r="G14" i="4" s="1"/>
  <c r="I37" i="8"/>
  <c r="H7" i="4"/>
  <c r="H20" i="15"/>
  <c r="H26" i="15" s="1"/>
  <c r="H33" i="15" s="1"/>
  <c r="H36" i="15" s="1"/>
  <c r="F29" i="4"/>
  <c r="F30" i="4" s="1"/>
  <c r="F24" i="4"/>
  <c r="G8" i="4"/>
  <c r="E36" i="15"/>
  <c r="E37" i="15" s="1"/>
  <c r="F37" i="15" s="1"/>
  <c r="G26" i="4"/>
  <c r="L116" i="2"/>
  <c r="I28" i="8"/>
  <c r="K35" i="8"/>
  <c r="J27" i="8"/>
  <c r="J36" i="8"/>
  <c r="L30" i="8"/>
  <c r="L31" i="8"/>
  <c r="J32" i="8"/>
  <c r="L25" i="8"/>
  <c r="K26" i="8"/>
  <c r="L113" i="2"/>
  <c r="B12" i="16" s="1"/>
  <c r="J33" i="4"/>
  <c r="K33" i="4" s="1"/>
  <c r="I38" i="8" l="1"/>
  <c r="G33" i="15"/>
  <c r="G27" i="15"/>
  <c r="H27" i="15" s="1"/>
  <c r="I7" i="4"/>
  <c r="I20" i="15"/>
  <c r="G27" i="4"/>
  <c r="H11" i="4"/>
  <c r="H13" i="4"/>
  <c r="H14" i="4" s="1"/>
  <c r="H23" i="4"/>
  <c r="H29" i="4" s="1"/>
  <c r="H21" i="15"/>
  <c r="G29" i="4"/>
  <c r="G30" i="4" s="1"/>
  <c r="J33" i="8"/>
  <c r="K33" i="8" s="1"/>
  <c r="I10" i="4"/>
  <c r="I23" i="15"/>
  <c r="G24" i="4"/>
  <c r="H8" i="4"/>
  <c r="L35" i="8"/>
  <c r="J28" i="8"/>
  <c r="J37" i="8"/>
  <c r="L26" i="8"/>
  <c r="K36" i="8"/>
  <c r="L36" i="8" s="1"/>
  <c r="K27" i="8"/>
  <c r="L32" i="8"/>
  <c r="N33" i="8" s="1"/>
  <c r="J38" i="8" l="1"/>
  <c r="I26" i="15"/>
  <c r="I33" i="15" s="1"/>
  <c r="I36" i="15" s="1"/>
  <c r="I21" i="15"/>
  <c r="J7" i="4"/>
  <c r="K7" i="4" s="1"/>
  <c r="J20" i="15"/>
  <c r="H24" i="4"/>
  <c r="I8" i="4"/>
  <c r="G36" i="15"/>
  <c r="G34" i="15"/>
  <c r="H34" i="15" s="1"/>
  <c r="I13" i="4"/>
  <c r="I14" i="4" s="1"/>
  <c r="I23" i="4"/>
  <c r="I24" i="15"/>
  <c r="J24" i="15" s="1"/>
  <c r="K23" i="15"/>
  <c r="H30" i="4"/>
  <c r="H27" i="4"/>
  <c r="I11" i="4"/>
  <c r="I26" i="4"/>
  <c r="K26" i="4" s="1"/>
  <c r="K10" i="4"/>
  <c r="K28" i="8"/>
  <c r="L27" i="8"/>
  <c r="K37" i="8"/>
  <c r="L37" i="8" s="1"/>
  <c r="I27" i="15" l="1"/>
  <c r="I34" i="15"/>
  <c r="G37" i="15"/>
  <c r="H37" i="15" s="1"/>
  <c r="I37" i="15" s="1"/>
  <c r="I24" i="4"/>
  <c r="J8" i="4"/>
  <c r="J24" i="4" s="1"/>
  <c r="J26" i="15"/>
  <c r="K20" i="15"/>
  <c r="O24" i="15"/>
  <c r="I29" i="4"/>
  <c r="I30" i="4" s="1"/>
  <c r="J13" i="4"/>
  <c r="K13" i="4" s="1"/>
  <c r="J23" i="4"/>
  <c r="J29" i="4" s="1"/>
  <c r="J21" i="15"/>
  <c r="I27" i="4"/>
  <c r="J11" i="4"/>
  <c r="J27" i="4" s="1"/>
  <c r="K38" i="8"/>
  <c r="N38" i="8" s="1"/>
  <c r="N28" i="8"/>
  <c r="O21" i="15" l="1"/>
  <c r="J27" i="15"/>
  <c r="J30" i="4"/>
  <c r="J33" i="15"/>
  <c r="K26" i="15"/>
  <c r="K23" i="4"/>
  <c r="K29" i="4" s="1"/>
  <c r="J14" i="4"/>
  <c r="O27" i="15" l="1"/>
  <c r="J36" i="15"/>
  <c r="K33" i="15"/>
  <c r="J34" i="15"/>
  <c r="K36" i="15" l="1"/>
  <c r="J37" i="15"/>
  <c r="O36" i="15" l="1"/>
</calcChain>
</file>

<file path=xl/sharedStrings.xml><?xml version="1.0" encoding="utf-8"?>
<sst xmlns="http://schemas.openxmlformats.org/spreadsheetml/2006/main" count="399" uniqueCount="269">
  <si>
    <t>Instruktion</t>
  </si>
  <si>
    <t>Projektets namn</t>
  </si>
  <si>
    <r>
      <rPr>
        <b/>
        <sz val="10"/>
        <color theme="1"/>
        <rFont val="Gill Sans MT"/>
        <family val="2"/>
      </rPr>
      <t xml:space="preserve">Projektets namn: </t>
    </r>
    <r>
      <rPr>
        <sz val="10"/>
        <color theme="1"/>
        <rFont val="Gill Sans MT"/>
        <family val="2"/>
      </rPr>
      <t>Fyll i projektets namn</t>
    </r>
  </si>
  <si>
    <t>Startår för projektet</t>
  </si>
  <si>
    <r>
      <rPr>
        <b/>
        <sz val="10"/>
        <color theme="1"/>
        <rFont val="Gill Sans MT"/>
        <family val="2"/>
      </rPr>
      <t>Startår för projektet:</t>
    </r>
    <r>
      <rPr>
        <sz val="10"/>
        <color theme="1"/>
        <rFont val="Gill Sans MT"/>
        <family val="2"/>
      </rPr>
      <t xml:space="preserve"> Fyll i vilket år som projektet startar</t>
    </r>
  </si>
  <si>
    <t>Projektet går in i förvaltning</t>
  </si>
  <si>
    <r>
      <rPr>
        <b/>
        <sz val="10"/>
        <color theme="1"/>
        <rFont val="Gill Sans MT"/>
        <family val="2"/>
      </rPr>
      <t>Projektet går in i förvaltning:</t>
    </r>
    <r>
      <rPr>
        <sz val="10"/>
        <color theme="1"/>
        <rFont val="Gill Sans MT"/>
        <family val="2"/>
      </rPr>
      <t xml:space="preserve"> Fyll i vilket år projetet går in i förvaltningsfas</t>
    </r>
  </si>
  <si>
    <t>Effektmål för satsningen</t>
  </si>
  <si>
    <t>I fältet ska en beskrivning av vilka effekter som projektet förväntas nå beskrivas. Här kan exempelvis beskrivning av</t>
  </si>
  <si>
    <t>Version</t>
  </si>
  <si>
    <t>Av (namn)</t>
  </si>
  <si>
    <t>Datum</t>
  </si>
  <si>
    <t>Ändringar/kommentar</t>
  </si>
  <si>
    <t>Versionshantering av kalkylmall ifylles av projektägare.</t>
  </si>
  <si>
    <t>Instruktion:</t>
  </si>
  <si>
    <t>I denna flik ska information om projektets kostnader fyllas i. Gröna fält är redigerbara och möjliga att skriva i.</t>
  </si>
  <si>
    <t>Från fliken "Grundinformation"</t>
  </si>
  <si>
    <t>Övriga fält och färger ska inte fyllas i.</t>
  </si>
  <si>
    <t>Startår</t>
  </si>
  <si>
    <t>Belopp anges i kronor (SEK).</t>
  </si>
  <si>
    <t>Förvaltningsår</t>
  </si>
  <si>
    <t>Grundläggande investering</t>
  </si>
  <si>
    <t>Totalt</t>
  </si>
  <si>
    <t>Här ska information och belopp om projektets grundläggande investering fyllas i per år. Den grundläggande</t>
  </si>
  <si>
    <t xml:space="preserve">investeringen delas upp i tre delar; Projektkostnader, avvecklingskostnader och kostnader för </t>
  </si>
  <si>
    <t>Projektkostnader</t>
  </si>
  <si>
    <t>verksamhetsförändring.</t>
  </si>
  <si>
    <t>Fyll i projektets beräknade kostnader per år genom att skriva en kort beskrivning av vad kostnaden</t>
  </si>
  <si>
    <t>avser i kolumn B och belopp per år i kolumn C-J. Olika typer av projektkostnader anges på separata rader.</t>
  </si>
  <si>
    <t xml:space="preserve">Underliggande beräkningar till projektets kostnader beräknas </t>
  </si>
  <si>
    <t>eventuellt i en separat, underliggande mall.</t>
  </si>
  <si>
    <t>Summeringsrad</t>
  </si>
  <si>
    <t>Avvecklingskostnader</t>
  </si>
  <si>
    <t>avser i kolumn B och belopp per år i kolumn C-J. Olika typer av avvecklingskostnader anges på separata rader.</t>
  </si>
  <si>
    <t>Löpande verksamhetskostnader</t>
  </si>
  <si>
    <t>Löpande utvecklingskostnader</t>
  </si>
  <si>
    <t>Utökning inom objektsförvaltning om ej 100% - min 6 000 / mån eller 5% en FTE</t>
  </si>
  <si>
    <t>Summeringsrad av förvaltningskostnader.</t>
  </si>
  <si>
    <t>Summeringsrad  för projektets  kostnader per år, totalt (grundläggande investering samt förvaltningskostnader).</t>
  </si>
  <si>
    <t>Fyll i belopp per år (sek) / information om kvalitativa nyttor</t>
  </si>
  <si>
    <t>I denna flik ska information om projektets nyttor fyllas i. Gröna fält är redigerbara och möjliga att skriva i.</t>
  </si>
  <si>
    <t>Kontroller:</t>
  </si>
  <si>
    <t>Kostnader (från fliken Kostnader)</t>
  </si>
  <si>
    <t xml:space="preserve">Mallen innehåller olika typer av nyttor. Finansiella nyttor och omfördelningsnyttor utgör projektets ekonomiska nytta, och </t>
  </si>
  <si>
    <t>därutöver ska projektets kvalitativa nyttor skattas och anges i mallen.</t>
  </si>
  <si>
    <t>Finansiella nyttor 💰</t>
  </si>
  <si>
    <t>Finansiella nyttor</t>
  </si>
  <si>
    <t>Här ska information och belopp om finansiella nyttor fyllas i per år. Med finansiella nyttor avses effekter av projektet</t>
  </si>
  <si>
    <t>Spara papper</t>
  </si>
  <si>
    <t>i monetära termer och kan exempelvis avse besparingar i form av förbrukningsmaterial, porto eller andra besparingar som projektet</t>
  </si>
  <si>
    <t>genererar. Ange vilken typ av finansiell nytta som avses och ange beloppet som sparas in per år.</t>
  </si>
  <si>
    <t xml:space="preserve">Fyll i typ av finansiell nytta per år genom att skriva en kort beskrivning av vad nyttan avser i kolumn B och belopp per år i kolumn D-K. </t>
  </si>
  <si>
    <t>Olika typer finansiella nyttor anges på separata rader.</t>
  </si>
  <si>
    <t>Underliggande beräkningar till projektets finansiella nyttor beräknas eventuellt i en separat, underliggande mall.</t>
  </si>
  <si>
    <t>Omfördelningsnyttor ↺</t>
  </si>
  <si>
    <t>Omfördelningsnyttor</t>
  </si>
  <si>
    <t xml:space="preserve">Här ska information och belopp av projektets omfördelningsnyttor fyllas i per år. Med omfördelningsnytta avses frigjorda resurser </t>
  </si>
  <si>
    <t>Kortare handläggningstid</t>
  </si>
  <si>
    <t xml:space="preserve">som projektet skulle innebära, värderade i pengar. Nyttan blir verklig när exempelvis nya system och arbetssätt används på nya sätt. </t>
  </si>
  <si>
    <t>Exempel på omfördelningsnytta är frigjord tid för handläggning genom digital hantering istället för hantering på papper,</t>
  </si>
  <si>
    <t xml:space="preserve">Fyll i typ av omfördelningsnytta per år genom att skriva en kort beskrivning av vad nyttan avser i kolumn B och belopp per år i </t>
  </si>
  <si>
    <t>kolumn D-K. Olika typer omfördelningsnyttor anges på separata rader.</t>
  </si>
  <si>
    <t>Underliggande beräkningar till projektets omfördelningsnyttor beräknas eventuellt i en separat, underliggande mall.</t>
  </si>
  <si>
    <r>
      <t xml:space="preserve">Ekonomiska nyttor totalt </t>
    </r>
    <r>
      <rPr>
        <i/>
        <sz val="10"/>
        <rFont val="Gill Sans MT"/>
        <family val="2"/>
      </rPr>
      <t>(Finansiell nytta och omfördelningsnytta, sek)</t>
    </r>
  </si>
  <si>
    <t xml:space="preserve">Ekonomisk nytta totalt utgörs av summan av finansiell nytta och omfördelningsnytta. Beräknas automatiskt. </t>
  </si>
  <si>
    <t>Ekonomisk nyttokvot per år = beräknas automatiskt utifrån angiven ekonmisk nytta i förhållande till projektets kostnader.</t>
  </si>
  <si>
    <t>Kvalitativa nyttor</t>
  </si>
  <si>
    <t>Här ska information om projektets kvalitativa nyttor fyllas i per år. Med kvalitativa nyttor avses projektets nyttor och effekter</t>
  </si>
  <si>
    <t>Antal kvalitativa nyttor som identifierats i projektet</t>
  </si>
  <si>
    <t xml:space="preserve">för individer (medborgare och medarbetare) som inte går att värdera i monetära termer. Exempel på kvalitativa nyttor är ökad </t>
  </si>
  <si>
    <t xml:space="preserve">trygghet och bättre hälsa, ökade sociala kvaliteter som ökad gemenskap, minskad risk för fel, upplevelse av förbättrad service, </t>
  </si>
  <si>
    <t>Kvalitativ nytta 1</t>
  </si>
  <si>
    <t xml:space="preserve">tillgänglighet och kontakt. </t>
  </si>
  <si>
    <t>Uppskattat nuläge (1-10)</t>
  </si>
  <si>
    <t>Uppskattat önskat läge efter projektet (1-10)</t>
  </si>
  <si>
    <t>Förflyttning (1-10)</t>
  </si>
  <si>
    <t xml:space="preserve">Exempel kvalitativ nytta 1: </t>
  </si>
  <si>
    <t>1. Skriv en kort beskrivning i det långa gröna fältet</t>
  </si>
  <si>
    <t>Kvalitativ nytta 2</t>
  </si>
  <si>
    <t>2. På en skala 1-10 ska du uppskatta nuläget dvs. var är vi idag innan projektet genomförs alt. om projektet uteblir?</t>
  </si>
  <si>
    <t>3. På en skala 1-10 ska du uppskatta det önskade läget efter att projektet genomförts.</t>
  </si>
  <si>
    <t>Den totala förflyttningen på skala 1-10 från nuläge till önskat läge beräknas automatiskt på raden som heter "förflyttning"</t>
  </si>
  <si>
    <t>4. Fördela ut den totala summan av förflyttningen i de gröna fälten på de år som den kvalitativa nyttan bedöms falla ut.</t>
  </si>
  <si>
    <t xml:space="preserve">Notera att hela summan av total förflyttning (t.ex. 4) måste fördelas ut över åren (t.ex. 2023 = 1, 2024 = 2, 2025 = 1, totalt 4). </t>
  </si>
  <si>
    <t>5. Upprepa punkt -1-4 för samtliga kvalitativa nyttor i projektet.</t>
  </si>
  <si>
    <t>Kvalitativ nytta 3</t>
  </si>
  <si>
    <t>Kvalitativ nytta 4</t>
  </si>
  <si>
    <t>Kvalitativ nytta 5</t>
  </si>
  <si>
    <r>
      <rPr>
        <u/>
        <sz val="10"/>
        <color theme="1"/>
        <rFont val="Gill Sans MT"/>
        <family val="2"/>
      </rPr>
      <t>Kvalitativa nyttor, totalt</t>
    </r>
    <r>
      <rPr>
        <sz val="10"/>
        <color theme="1"/>
        <rFont val="Gill Sans MT"/>
        <family val="2"/>
      </rPr>
      <t xml:space="preserve"> = Summan av projektets kvalitativa nyttor beräknas automatiskt per år.</t>
    </r>
  </si>
  <si>
    <r>
      <rPr>
        <u/>
        <sz val="10"/>
        <color theme="1"/>
        <rFont val="Gill Sans MT"/>
        <family val="2"/>
      </rPr>
      <t>Kvalitativa nyttor, viktad per år</t>
    </r>
    <r>
      <rPr>
        <sz val="10"/>
        <color theme="1"/>
        <rFont val="Gill Sans MT"/>
        <family val="2"/>
      </rPr>
      <t xml:space="preserve"> = Summan av projektets kvalitativa nyttor delas med antal kvalitativa nyttor i projektet.</t>
    </r>
  </si>
  <si>
    <t>Nyttokvot, viktad kvalitativ nytta</t>
  </si>
  <si>
    <r>
      <rPr>
        <u/>
        <sz val="10"/>
        <color theme="1"/>
        <rFont val="Gill Sans MT"/>
        <family val="2"/>
      </rPr>
      <t>Nyttokvot, viktad kvalitativ nytta</t>
    </r>
    <r>
      <rPr>
        <sz val="10"/>
        <color theme="1"/>
        <rFont val="Gill Sans MT"/>
        <family val="2"/>
      </rPr>
      <t xml:space="preserve"> = Total nytta i projektet, dvs. summan av projektets finansiella nyttor, omfördelningsnyttor och </t>
    </r>
  </si>
  <si>
    <t>viktade kvalitativa nyttor</t>
  </si>
  <si>
    <r>
      <t xml:space="preserve">Denna fliken innehåller länkad information från fliken "Kostnader" och "Nyttor" och utgör underlag till fliken "Diagram"!
</t>
    </r>
    <r>
      <rPr>
        <sz val="10"/>
        <rFont val="Gill Sans MT"/>
        <family val="2"/>
      </rPr>
      <t>(Ingen input behövs i denna flik).</t>
    </r>
  </si>
  <si>
    <r>
      <t xml:space="preserve">Kostnader </t>
    </r>
    <r>
      <rPr>
        <sz val="11"/>
        <color theme="1"/>
        <rFont val="Gill Sans MT"/>
        <family val="2"/>
      </rPr>
      <t>(från fliken Kostnader)</t>
    </r>
  </si>
  <si>
    <t>Kostnader per år (sek)</t>
  </si>
  <si>
    <t>Kostnader totalt, ackumulerat</t>
  </si>
  <si>
    <r>
      <t xml:space="preserve">Nyttor </t>
    </r>
    <r>
      <rPr>
        <sz val="11"/>
        <rFont val="Gill Sans MT"/>
        <family val="2"/>
      </rPr>
      <t>(från fliken Nyttor)</t>
    </r>
  </si>
  <si>
    <t>Ekonomisk nytta</t>
  </si>
  <si>
    <r>
      <t>Kvalitativa nyttor</t>
    </r>
    <r>
      <rPr>
        <b/>
        <i/>
        <sz val="10"/>
        <rFont val="Gill Sans MT"/>
        <family val="2"/>
      </rPr>
      <t xml:space="preserve"> </t>
    </r>
    <r>
      <rPr>
        <sz val="10"/>
        <rFont val="Gill Sans MT"/>
        <family val="2"/>
      </rPr>
      <t>(från fliken Nyttor)</t>
    </r>
  </si>
  <si>
    <t>Nyttokvot, ack</t>
  </si>
  <si>
    <t>Ange information i gröna fält!</t>
  </si>
  <si>
    <t>Om vi inte gör något alls?</t>
  </si>
  <si>
    <t>Nej</t>
  </si>
  <si>
    <t xml:space="preserve">För att kostnaderna ska påverkas av befolkningsprognosen anges "Ja" i den gröna rutan. Om du inte vill att </t>
  </si>
  <si>
    <t>Befolkningsprognos, procentuell ökning</t>
  </si>
  <si>
    <t>kostnaderna ska påverkas av befolkningsprognosen anger du istället "Nej".</t>
  </si>
  <si>
    <t>Befolkningsökning som räknas med i kostnadskalkylen (baseras på svar ovan)</t>
  </si>
  <si>
    <t>Beräkningar sker per automatik utifrån angiven information i punkt 1 och 2.</t>
  </si>
  <si>
    <t>Ingen mer information ska anges i denna flik! Fliken hämtar övrig information från andra flikar i kalkylen.</t>
  </si>
  <si>
    <t xml:space="preserve">Del 2 Uteblivna nyttor </t>
  </si>
  <si>
    <t>Om initiativet inte genomförs går vi miste om samtliga nyttor som initiativet skulle ha inneburit efter genomförande:</t>
  </si>
  <si>
    <t>- Finansiella nyttor 💰</t>
  </si>
  <si>
    <t>- Omfördelningsnyttor ↺</t>
  </si>
  <si>
    <t>Finansiella nyttor, sek 💰</t>
  </si>
  <si>
    <t>Omfördelningsnyttor, sek ↺</t>
  </si>
  <si>
    <t>Underlag från nacka.se 2022-11-30</t>
  </si>
  <si>
    <t>nacka-bef-prognos-2022-2040.xlsx (live.com)</t>
  </si>
  <si>
    <t>Folkmängd 31 december respektive år</t>
  </si>
  <si>
    <t>Utfall</t>
  </si>
  <si>
    <t>Prognos</t>
  </si>
  <si>
    <t>Ålder</t>
  </si>
  <si>
    <t>Totalsumma</t>
  </si>
  <si>
    <t>Befolkningsökning antal jmf med fg år</t>
  </si>
  <si>
    <t>Procentuell ökning per år</t>
  </si>
  <si>
    <t>Lista om befolkningsökning ska räknas med eller inte:</t>
  </si>
  <si>
    <t>Ja</t>
  </si>
  <si>
    <t>minskad tid i telefon för av- och ombokning och frigjord tid tack vare färre avbokningar etc. Generellt ger ett projekt effekt</t>
  </si>
  <si>
    <t>året efter investeringsåret, varför en riktlinje är att omfördelningsnyttor är aktuella att fylla i året efter att ett projekt är genomfört.</t>
  </si>
  <si>
    <t>Drift/förvaltningskostnader</t>
  </si>
  <si>
    <t>Den här sektionen handlar om att synliggöra om ett projekt får effekter som kostar pengar, utanför projektets budget.</t>
  </si>
  <si>
    <t>Ack finansiella nyttor</t>
  </si>
  <si>
    <t>Ack omfördelningsnyttor</t>
  </si>
  <si>
    <t>Finansiella nyttor, sek 💰 inkl ev. prisökning från år 2</t>
  </si>
  <si>
    <t>Finansiella nyttor, sek 💰 inkl ev. prisökning och ev. effekt av befolkningsökning från år 2</t>
  </si>
  <si>
    <t>Omfördelningsnyttor, sek ↺ inkl ev. prisökning från år 2</t>
  </si>
  <si>
    <t>Omfördelningsnyttor, sek ↺ inkl ev. prisökning och ev. effekt av befolkningsökning från år 2</t>
  </si>
  <si>
    <t>Ekonomisk nytta, totalt sek exkl ev. prisökning eller effekt av befolkningsökning</t>
  </si>
  <si>
    <t>Ekonomisk nytta, totalt sek ev. prisökning från år 2</t>
  </si>
  <si>
    <t>Utebliven ekonomisk nytta</t>
  </si>
  <si>
    <t>Ekonomisk nytta, totalt sek inkl ev. prisökning och ev. effekt av befolkningsökning från år 2</t>
  </si>
  <si>
    <t>Ack utebliven ekonomisk nytta</t>
  </si>
  <si>
    <t>De uteblivna nyttorna framgår som "negativa nyttor" nedan.</t>
  </si>
  <si>
    <r>
      <t xml:space="preserve">- Kvalitativa nyttor </t>
    </r>
    <r>
      <rPr>
        <sz val="10"/>
        <color theme="1"/>
        <rFont val="Wingdings"/>
        <charset val="2"/>
      </rPr>
      <t>{</t>
    </r>
  </si>
  <si>
    <t>Ekonomiska nyttor i kr, årlig nytta totalt inkl. ev påverkan av prisökning och befolkningsökning</t>
  </si>
  <si>
    <t>Ekonomiska nyttor, ackumulerat</t>
  </si>
  <si>
    <t>Uteblivna nyttor om projektet uteblir</t>
  </si>
  <si>
    <t>Finansiella nyttor 💰 ack</t>
  </si>
  <si>
    <t>Omfördelningsnyttor ↺ ack</t>
  </si>
  <si>
    <t>Ekonomisk nyttokvot</t>
  </si>
  <si>
    <t>Ekonomisk nyttokvot, ack</t>
  </si>
  <si>
    <t>Nyttokvot</t>
  </si>
  <si>
    <t>Kostnader, totalt</t>
  </si>
  <si>
    <t>Nyttor:</t>
  </si>
  <si>
    <t>Ack</t>
  </si>
  <si>
    <t>Kostnader:</t>
  </si>
  <si>
    <t>Övergripande</t>
  </si>
  <si>
    <t>= Grundläggande investering</t>
  </si>
  <si>
    <t>Kostnader totalt</t>
  </si>
  <si>
    <t>Nyttor</t>
  </si>
  <si>
    <t>Antal kvalitativa nyttor i projektet</t>
  </si>
  <si>
    <t>Kostnader</t>
  </si>
  <si>
    <t>Fyll i antal år i förvaltning (X)</t>
  </si>
  <si>
    <t>Ekonomiska nyttor</t>
  </si>
  <si>
    <t>Femårsöversikt</t>
  </si>
  <si>
    <t>5 år</t>
  </si>
  <si>
    <t xml:space="preserve">Projektet kan innebära flera kvalitativa nyttor. Ange antal kvalitativa nyttor som finns i projektet (stycken). </t>
  </si>
  <si>
    <t>Övergripande:</t>
  </si>
  <si>
    <t xml:space="preserve">Nyttokalkylen upprättas i två steg. </t>
  </si>
  <si>
    <t xml:space="preserve">Steg 1 </t>
  </si>
  <si>
    <t xml:space="preserve">Steg 2 </t>
  </si>
  <si>
    <t xml:space="preserve">Kunder upplever att våra digitala tjänster möter deras behov </t>
  </si>
  <si>
    <t>Kunder kan utföra digitala ärenden med minimal ansträngning när tjänster anpassas efter deras data</t>
  </si>
  <si>
    <t>Kunder känner sig trygga med att kommunen har en säker hantering av data och personuppgifter</t>
  </si>
  <si>
    <t>Ökade nyttor för medborgare</t>
  </si>
  <si>
    <t>tidsbesparande effekter, minskade kostnader, ökade nyttor för medborgare (se nedan) eller medarbetare beskrivas.</t>
  </si>
  <si>
    <t xml:space="preserve">I linje med Nackas digitaliseringsstrategi finns följande fem kundnyttor vi eftersträvar att stärka. </t>
  </si>
  <si>
    <t>Kunder upplever oss som nytänkande i utvecklingen av våra digitala tjänster</t>
  </si>
  <si>
    <t xml:space="preserve">Kunder upplever att våra digitala tjänster hänger ihop </t>
  </si>
  <si>
    <r>
      <t xml:space="preserve">Se hjälptext på flik 1a om </t>
    </r>
    <r>
      <rPr>
        <b/>
        <sz val="10"/>
        <color theme="1"/>
        <rFont val="Gill Sans MT"/>
        <family val="2"/>
      </rPr>
      <t>ökade nyttor för medborgare</t>
    </r>
    <r>
      <rPr>
        <sz val="10"/>
        <color theme="1"/>
        <rFont val="Gill Sans MT"/>
        <family val="2"/>
      </rPr>
      <t xml:space="preserve"> som kan vara guidande.</t>
    </r>
  </si>
  <si>
    <t>(Kvoten beräknas först när kostnader har fyllts i i steg 2a).</t>
  </si>
  <si>
    <r>
      <rPr>
        <b/>
        <sz val="10"/>
        <rFont val="Gill Sans MT"/>
        <family val="2"/>
      </rPr>
      <t>Ekonomisk nyttokvot per år</t>
    </r>
    <r>
      <rPr>
        <sz val="10"/>
        <rFont val="Gill Sans MT"/>
        <family val="2"/>
      </rPr>
      <t xml:space="preserve"> </t>
    </r>
    <r>
      <rPr>
        <i/>
        <sz val="10"/>
        <rFont val="Gill Sans MT"/>
        <family val="2"/>
      </rPr>
      <t>(ekonomisk nytta/totala kostnader, sek)</t>
    </r>
  </si>
  <si>
    <t>Underliggande beräkningar till projektets kostnader beräknas eventuellt i en separat, underliggande mall.</t>
  </si>
  <si>
    <t>Exempel på avvecklingskostnader:</t>
  </si>
  <si>
    <t>- licenser för befintligt system som ska fasas ut</t>
  </si>
  <si>
    <t>- övriga systemkostnader för befintlig system som ska fasas ut ex integrationer till andra system, användarhantering etc.</t>
  </si>
  <si>
    <t xml:space="preserve">T.ex. om projektet innebär att ett nytt system införs så kommer alla verksamheter behöva utbilda personal, betala för </t>
  </si>
  <si>
    <t xml:space="preserve">integrationer till andra system, arbeta med nya arbetssätt etc. </t>
  </si>
  <si>
    <t>Summeringsrad av projektkostnader, avvecklingskostnader och kostnader för verksamhetsförändring utanför projektet.</t>
  </si>
  <si>
    <t>avser underlag inför strategiskt beslut (flik 1a, 1b, 1c och 1d). I detta steg anges projektets nyttor och effekter.</t>
  </si>
  <si>
    <t>avser projektets case (flik 2a och 2b). Det är först i steg 2 som projektets kostnader fylls i.</t>
  </si>
  <si>
    <t>Notera att kostnader fylls i först i steg 2 (flik 2a), vilket innebär att kostnadstabellen till vänster kommer att vara "tom" i projektets strategiska case.</t>
  </si>
  <si>
    <r>
      <t>Kvalitativa nyttor</t>
    </r>
    <r>
      <rPr>
        <b/>
        <sz val="18"/>
        <rFont val="Gill Sans MT"/>
        <family val="2"/>
      </rPr>
      <t xml:space="preserve"> </t>
    </r>
    <r>
      <rPr>
        <b/>
        <sz val="8"/>
        <rFont val="Gill Sans MT"/>
        <family val="2"/>
      </rPr>
      <t>🖤</t>
    </r>
  </si>
  <si>
    <r>
      <t xml:space="preserve">Antal uteblivna kvalitativa nyttor </t>
    </r>
    <r>
      <rPr>
        <sz val="10"/>
        <rFont val="Gill Sans MT"/>
        <family val="2"/>
      </rPr>
      <t>🖤</t>
    </r>
  </si>
  <si>
    <r>
      <t xml:space="preserve">Kvalitativ nytta, viktad </t>
    </r>
    <r>
      <rPr>
        <sz val="8"/>
        <rFont val="Gill Sans MT"/>
        <family val="2"/>
      </rPr>
      <t>🖤</t>
    </r>
  </si>
  <si>
    <r>
      <t xml:space="preserve">Kvalitativ nytta, viktad ack </t>
    </r>
    <r>
      <rPr>
        <sz val="8"/>
        <rFont val="Gill Sans MT"/>
        <family val="2"/>
      </rPr>
      <t>🖤</t>
    </r>
  </si>
  <si>
    <t>Övriga fält ska inte fyllas i.</t>
  </si>
  <si>
    <r>
      <t xml:space="preserve">Kvalitativa nyttor </t>
    </r>
    <r>
      <rPr>
        <b/>
        <sz val="8"/>
        <color theme="1"/>
        <rFont val="Gill Sans MT"/>
        <family val="2"/>
      </rPr>
      <t>🖤</t>
    </r>
    <r>
      <rPr>
        <b/>
        <sz val="10"/>
        <color theme="1"/>
        <rFont val="Gill Sans MT"/>
        <family val="2"/>
      </rPr>
      <t>, viktad</t>
    </r>
  </si>
  <si>
    <r>
      <t xml:space="preserve">Kvalitativa nyttor </t>
    </r>
    <r>
      <rPr>
        <sz val="8"/>
        <color theme="1"/>
        <rFont val="Gill Sans MT"/>
        <family val="2"/>
      </rPr>
      <t>🖤</t>
    </r>
    <r>
      <rPr>
        <i/>
        <sz val="10"/>
        <color theme="1"/>
        <rFont val="Gill Sans MT"/>
        <family val="2"/>
      </rPr>
      <t>, totalt</t>
    </r>
  </si>
  <si>
    <t>ADMIN (dold flik för underlag till fliken SUMMERING)</t>
  </si>
  <si>
    <t>OBS! Länkad information!</t>
  </si>
  <si>
    <t>Steg:</t>
  </si>
  <si>
    <t>Text till summeringsfliken (om &gt;1, annars tomt):</t>
  </si>
  <si>
    <t xml:space="preserve">Projektets nyttor och kostnader </t>
  </si>
  <si>
    <t>1. Kostnaderna ökar med % per år:</t>
  </si>
  <si>
    <r>
      <rPr>
        <b/>
        <sz val="10"/>
        <color theme="1"/>
        <rFont val="Gill Sans MT"/>
        <family val="2"/>
      </rPr>
      <t>1. Kostnaderna ökar med % per år:</t>
    </r>
    <r>
      <rPr>
        <sz val="10"/>
        <color theme="1"/>
        <rFont val="Gill Sans MT"/>
        <family val="2"/>
      </rPr>
      <t xml:space="preserve"> I kalkylen finns här möjlighet att ta höjd för ökade kostnader utifrån en årlig ökning</t>
    </r>
  </si>
  <si>
    <t xml:space="preserve"> i procent (generell). Ange valfri siffra (procentsats) i den gröna rutan!</t>
  </si>
  <si>
    <t>Om kostnaderna inte ska öka med % per år, skriv "0%" i rutan eller lämna rutan helt tom.</t>
  </si>
  <si>
    <t xml:space="preserve">2. Ska kommunens befolkningsökning räknas med som en prispåverkande </t>
  </si>
  <si>
    <r>
      <rPr>
        <b/>
        <sz val="10"/>
        <color theme="1"/>
        <rFont val="Gill Sans MT"/>
        <family val="2"/>
      </rPr>
      <t>2. Uppräkning befolkningsprognos:</t>
    </r>
    <r>
      <rPr>
        <sz val="10"/>
        <color theme="1"/>
        <rFont val="Gill Sans MT"/>
        <family val="2"/>
      </rPr>
      <t xml:space="preserve"> I kalkylen kan kostnaderna räknas upp (öka/minska) i relation till befolkningsprognosen. </t>
    </r>
  </si>
  <si>
    <t>Lösenord: Nacka23</t>
  </si>
  <si>
    <r>
      <t xml:space="preserve">Om det är relevant för ditt projekt, använd gärna en eller flera av dessa som </t>
    </r>
    <r>
      <rPr>
        <b/>
        <sz val="10"/>
        <rFont val="Gill Sans MT"/>
        <family val="2"/>
      </rPr>
      <t>kvalitativa nyttor</t>
    </r>
    <r>
      <rPr>
        <sz val="10"/>
        <rFont val="Gill Sans MT"/>
        <family val="2"/>
      </rPr>
      <t xml:space="preserve"> (flik 1b), </t>
    </r>
  </si>
  <si>
    <t>och uppskatta hur er satsning bidrar till dem.</t>
  </si>
  <si>
    <t>Upprepa justeringar för internvall/skalor och serier för de diagram du önskar.</t>
  </si>
  <si>
    <t>Markera och högerklicka på aktuell skala. Välj "formatera axel".</t>
  </si>
  <si>
    <t>Högerklicka på en punkt i den serien som ska justeras.</t>
  </si>
  <si>
    <t>Välj "markera data". Se "Vågräta axeletiketter" till höger i den rutan som dyker upp.</t>
  </si>
  <si>
    <r>
      <rPr>
        <b/>
        <sz val="10"/>
        <color theme="1"/>
        <rFont val="Gill Sans MT"/>
        <family val="2"/>
      </rPr>
      <t>Justera skala på vertikal axel</t>
    </r>
    <r>
      <rPr>
        <sz val="10"/>
        <color theme="1"/>
        <rFont val="Gill Sans MT"/>
        <family val="2"/>
      </rPr>
      <t xml:space="preserve">: </t>
    </r>
  </si>
  <si>
    <r>
      <rPr>
        <b/>
        <sz val="10"/>
        <color theme="1"/>
        <rFont val="Gill Sans MT"/>
        <family val="2"/>
      </rPr>
      <t xml:space="preserve">Justera vågrät axel </t>
    </r>
    <r>
      <rPr>
        <sz val="10"/>
        <color theme="1"/>
        <rFont val="Gill Sans MT"/>
        <family val="2"/>
      </rPr>
      <t xml:space="preserve">(t.ex för att justera antalet kvalitativa nyttor). </t>
    </r>
  </si>
  <si>
    <t>Informationen nedan hämtas från andra flikar i kalkylmallen!</t>
  </si>
  <si>
    <t>Informationen nedan hämtas från andra flikar i kalkylmallen - OBS justeras ej!</t>
  </si>
  <si>
    <t>Ange information i gröna fält. Fyll i belopp per år (sek)</t>
  </si>
  <si>
    <t>Totala projektkostnader</t>
  </si>
  <si>
    <t>Totala avvecklingskostnader</t>
  </si>
  <si>
    <t xml:space="preserve">Här ska information och belopp om projektets drift/förvaltningskostnader fyllas i per år. </t>
  </si>
  <si>
    <t>Drift/förvaltningskostnader kan exempelvis bestå av kostnader för licenser, support och utvecklingskostnader.</t>
  </si>
  <si>
    <t>Totala löpande verksamhetskostnader</t>
  </si>
  <si>
    <t xml:space="preserve">Fyll i projektets beräknade kostnader för verksamhetsförändring utanför projektet per år genom att skriva en kort </t>
  </si>
  <si>
    <t xml:space="preserve">beskrivning av vad kostnaden avser i kolumn B och belopp per år i kolumn C-J. Olika typer av kostnader för </t>
  </si>
  <si>
    <t>verksamhetsförändring anges på separata rader.</t>
  </si>
  <si>
    <t>Kostnader för verksamhetsförändring till följd av projektet</t>
  </si>
  <si>
    <t>Totala kostnader för verksamhetsförändring till följd av projektet</t>
  </si>
  <si>
    <t>Kvalitativ nytta 6</t>
  </si>
  <si>
    <t>Kvalitativ nytta 7</t>
  </si>
  <si>
    <t>Kvalitativ nytta 8</t>
  </si>
  <si>
    <t>Kvalitativ nytta 9</t>
  </si>
  <si>
    <t>Kvalitativ nytta 10</t>
  </si>
  <si>
    <t>Test 4</t>
  </si>
  <si>
    <t>Test 5</t>
  </si>
  <si>
    <t>Test 6</t>
  </si>
  <si>
    <t>Test 7</t>
  </si>
  <si>
    <t>Test 8</t>
  </si>
  <si>
    <t>Test 9</t>
  </si>
  <si>
    <t>Test 10</t>
  </si>
  <si>
    <t>Kontroll:</t>
  </si>
  <si>
    <r>
      <t xml:space="preserve">Parametrar som påverkar kostnaderna </t>
    </r>
    <r>
      <rPr>
        <i/>
        <sz val="10"/>
        <color theme="1"/>
        <rFont val="Gill Sans MT"/>
        <family val="2"/>
      </rPr>
      <t>(fyll i gröna fält)</t>
    </r>
    <r>
      <rPr>
        <b/>
        <sz val="10"/>
        <color theme="1"/>
        <rFont val="Gill Sans MT"/>
        <family val="2"/>
      </rPr>
      <t>:</t>
    </r>
  </si>
  <si>
    <r>
      <t xml:space="preserve">parameter på kostnaderna? </t>
    </r>
    <r>
      <rPr>
        <i/>
        <sz val="10"/>
        <color theme="1"/>
        <rFont val="Gill Sans MT"/>
        <family val="2"/>
      </rPr>
      <t>Svara "Ja" eller "Nej" i rutan:</t>
    </r>
  </si>
  <si>
    <t>t</t>
  </si>
  <si>
    <t>som angivits i flikarna 1a-1c.</t>
  </si>
  <si>
    <t xml:space="preserve">Diagrammen visar per automatik projektets nyttor och projektets uteblivna nyttor, baserat på den information </t>
  </si>
  <si>
    <r>
      <t xml:space="preserve">visas korrekt/optimalt. </t>
    </r>
    <r>
      <rPr>
        <u/>
        <sz val="10"/>
        <color theme="1"/>
        <rFont val="Gill Sans MT"/>
        <family val="2"/>
      </rPr>
      <t>För att justera detta gör du såhär:</t>
    </r>
  </si>
  <si>
    <t>runt diagrammets kantlinje).</t>
  </si>
  <si>
    <t>3)</t>
  </si>
  <si>
    <t>Markera och högerklicka på den skala som du vill justera. Välj "formatera axel".</t>
  </si>
  <si>
    <t>Justera gränser (minimum/maximum) och/eller enheter (huvudenhet/delenhet) enligt ditt önskemål.</t>
  </si>
  <si>
    <t>Välj "markera data". Se rubriken "Vågräta axeletiketter" till höger i den rutan som dyker upp.</t>
  </si>
  <si>
    <r>
      <t xml:space="preserve">Gå till menyfliken </t>
    </r>
    <r>
      <rPr>
        <i/>
        <sz val="10"/>
        <color theme="1"/>
        <rFont val="Gill Sans MT"/>
        <family val="2"/>
      </rPr>
      <t>Granska</t>
    </r>
    <r>
      <rPr>
        <sz val="10"/>
        <color theme="1"/>
        <rFont val="Gill Sans MT"/>
        <family val="2"/>
      </rPr>
      <t xml:space="preserve">, och </t>
    </r>
    <r>
      <rPr>
        <i/>
        <sz val="10"/>
        <color theme="1"/>
        <rFont val="Gill Sans MT"/>
        <family val="2"/>
      </rPr>
      <t>Skydda blad</t>
    </r>
    <r>
      <rPr>
        <sz val="10"/>
        <color theme="1"/>
        <rFont val="Gill Sans MT"/>
        <family val="2"/>
      </rPr>
      <t xml:space="preserve">. Skriv in lösenordet (två gånger) och tryck </t>
    </r>
    <r>
      <rPr>
        <i/>
        <sz val="10"/>
        <color theme="1"/>
        <rFont val="Gill Sans MT"/>
        <family val="2"/>
      </rPr>
      <t>OK</t>
    </r>
    <r>
      <rPr>
        <sz val="10"/>
        <color theme="1"/>
        <rFont val="Gill Sans MT"/>
        <family val="2"/>
      </rPr>
      <t>.</t>
    </r>
  </si>
  <si>
    <t xml:space="preserve">1) </t>
  </si>
  <si>
    <t>Ta bort kalkylbladets skydd (via menyfliken Granska) med lösenordet som står angivet högts upp här i instruktionsfältet.</t>
  </si>
  <si>
    <t xml:space="preserve">2) </t>
  </si>
  <si>
    <t xml:space="preserve">Markera diagrammet som du vill justera genom att klicka på diagrammets kantlinje (när diagrammet är markerat syns punkter </t>
  </si>
  <si>
    <t xml:space="preserve">4) </t>
  </si>
  <si>
    <t>När du är klar med samtliga justeringar ska du låsa kalkylbladet igen. Då gör du såhär:</t>
  </si>
  <si>
    <r>
      <t>I denna flik presenteras uteblivna effekter om vi väljer att inte genomföra initiativet.</t>
    </r>
    <r>
      <rPr>
        <sz val="10"/>
        <color theme="7" tint="-0.249977111117893"/>
        <rFont val="Gill Sans MT"/>
        <family val="2"/>
      </rPr>
      <t xml:space="preserve"> </t>
    </r>
    <r>
      <rPr>
        <sz val="10"/>
        <color rgb="FFC00000"/>
        <rFont val="Gill Sans MT"/>
        <family val="2"/>
      </rPr>
      <t>O</t>
    </r>
    <r>
      <rPr>
        <i/>
        <sz val="10"/>
        <color rgb="FFC00000"/>
        <rFont val="Gill Sans MT"/>
        <family val="2"/>
      </rPr>
      <t>bservera att effekter/kostnader av nuläget/befintlig lösning ej inkluderas nedan.</t>
    </r>
  </si>
  <si>
    <r>
      <t xml:space="preserve">Beroende på den ifyllda informationen kan diagrammens grafer och intervall </t>
    </r>
    <r>
      <rPr>
        <u/>
        <sz val="10"/>
        <color theme="1"/>
        <rFont val="Gill Sans MT"/>
        <family val="2"/>
      </rPr>
      <t>behöva justeras</t>
    </r>
    <r>
      <rPr>
        <sz val="10"/>
        <color theme="1"/>
        <rFont val="Gill Sans MT"/>
        <family val="2"/>
      </rPr>
      <t xml:space="preserve"> för att </t>
    </r>
  </si>
  <si>
    <r>
      <t xml:space="preserve">Redigera serien genom att bocka i de etiketter du vill komplettera serien med. Välj </t>
    </r>
    <r>
      <rPr>
        <i/>
        <sz val="10"/>
        <color theme="1"/>
        <rFont val="Gill Sans MT"/>
        <family val="2"/>
      </rPr>
      <t>OK</t>
    </r>
    <r>
      <rPr>
        <sz val="10"/>
        <color theme="1"/>
        <rFont val="Gill Sans MT"/>
        <family val="2"/>
      </rPr>
      <t>!</t>
    </r>
  </si>
  <si>
    <t xml:space="preserve">Projektets totala kostnader (projektkostnader, avvecklingskostnader, kostnader för verksamhetsförändring till följd av projektet </t>
  </si>
  <si>
    <t>samt drift- och förvaltningskostnader X år efter införande)</t>
  </si>
  <si>
    <t>Nyttobeskrivning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</si>
</sst>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[$kr-41D]_-;\-* #,##0.00\ [$kr-41D]_-;_-* &quot;-&quot;??\ [$kr-41D]_-;_-@_-"/>
    <numFmt numFmtId="165" formatCode="0.0"/>
    <numFmt numFmtId="166" formatCode="#,##0\ &quot;kr&quot;"/>
    <numFmt numFmtId="167" formatCode="_-* #,##0\ [$kr-41D]_-;\-* #,##0\ [$kr-41D]_-;_-* &quot;-&quot;??\ [$kr-41D]_-;_-@_-"/>
    <numFmt numFmtId="168" formatCode="0.0%"/>
    <numFmt numFmtId="169" formatCode="#,##0\ _k_r"/>
    <numFmt numFmtId="170" formatCode="[&gt;=1000000]#,###,,&quot; mnkr&quot;;[&gt;=1000]#,###,&quot; tkr&quot;;#,###&quot; kr&quot;"/>
    <numFmt numFmtId="171" formatCode="_-* #,##0_-;\-* #,##0_-;_-* &quot;-&quot;??_-;_-@_-"/>
  </numFmts>
  <fonts count="81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0"/>
      <color theme="1"/>
      <name val="Wingdings"/>
      <charset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10"/>
      <color theme="1" tint="0.499984740745262"/>
      <name val="Gill Sans MT"/>
      <family val="2"/>
    </font>
    <font>
      <b/>
      <sz val="12"/>
      <color theme="1" tint="0.499984740745262"/>
      <name val="Gill Sans MT"/>
      <family val="2"/>
    </font>
    <font>
      <b/>
      <sz val="10"/>
      <color theme="1" tint="0.499984740745262"/>
      <name val="Gill Sans MT"/>
      <family val="2"/>
    </font>
    <font>
      <sz val="12"/>
      <color theme="1"/>
      <name val="Gill Sans MT"/>
      <family val="2"/>
    </font>
    <font>
      <b/>
      <sz val="11"/>
      <color theme="1"/>
      <name val="Gill Sans MT"/>
      <family val="2"/>
    </font>
    <font>
      <i/>
      <sz val="10"/>
      <color theme="1" tint="0.499984740745262"/>
      <name val="Gill Sans MT"/>
      <family val="2"/>
    </font>
    <font>
      <sz val="8"/>
      <color theme="1" tint="0.499984740745262"/>
      <name val="Gill Sans MT"/>
      <family val="2"/>
    </font>
    <font>
      <i/>
      <sz val="10"/>
      <name val="Gill Sans MT"/>
      <family val="2"/>
    </font>
    <font>
      <b/>
      <sz val="11"/>
      <name val="Gill Sans MT"/>
      <family val="2"/>
    </font>
    <font>
      <b/>
      <i/>
      <sz val="10"/>
      <color theme="1"/>
      <name val="Gill Sans MT"/>
      <family val="2"/>
    </font>
    <font>
      <sz val="11"/>
      <color theme="1"/>
      <name val="Gill Sans MT"/>
      <family val="2"/>
    </font>
    <font>
      <b/>
      <i/>
      <sz val="10"/>
      <name val="Gill Sans MT"/>
      <family val="2"/>
    </font>
    <font>
      <sz val="11"/>
      <name val="Gill Sans MT"/>
      <family val="2"/>
    </font>
    <font>
      <b/>
      <sz val="12"/>
      <name val="Gill Sans MT"/>
      <family val="2"/>
    </font>
    <font>
      <b/>
      <sz val="10"/>
      <color theme="0"/>
      <name val="Gill Sans MT"/>
      <family val="2"/>
    </font>
    <font>
      <b/>
      <u/>
      <sz val="10"/>
      <color theme="1"/>
      <name val="Gill Sans MT"/>
      <family val="2"/>
    </font>
    <font>
      <u/>
      <sz val="10"/>
      <color theme="1"/>
      <name val="Gill Sans MT"/>
      <family val="2"/>
    </font>
    <font>
      <i/>
      <sz val="10"/>
      <color theme="1"/>
      <name val="Gill Sans MT"/>
      <family val="2"/>
    </font>
    <font>
      <sz val="10"/>
      <color rgb="FFFF0000"/>
      <name val="Gill Sans MT"/>
      <family val="2"/>
    </font>
    <font>
      <b/>
      <sz val="10"/>
      <color rgb="FFFF0000"/>
      <name val="Gill Sans MT"/>
      <family val="2"/>
    </font>
    <font>
      <sz val="10"/>
      <color rgb="FFFF0000"/>
      <name val="Gill Sans MT"/>
      <family val="2"/>
    </font>
    <font>
      <sz val="10"/>
      <color theme="1"/>
      <name val="Gill Sans MT"/>
      <family val="2"/>
    </font>
    <font>
      <b/>
      <sz val="10"/>
      <color rgb="FFFF0000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1"/>
      <color theme="1"/>
      <name val="Gill Sans MT"/>
      <family val="2"/>
    </font>
    <font>
      <b/>
      <sz val="10"/>
      <color theme="1" tint="0.499984740745262"/>
      <name val="Gill Sans MT"/>
      <family val="2"/>
    </font>
    <font>
      <b/>
      <sz val="10"/>
      <color theme="1"/>
      <name val="Gill Sans MT"/>
      <family val="2"/>
    </font>
    <font>
      <b/>
      <sz val="11"/>
      <name val="Gill Sans MT"/>
      <family val="2"/>
    </font>
    <font>
      <b/>
      <sz val="11"/>
      <color theme="0"/>
      <name val="Gill Sans MT"/>
      <family val="2"/>
    </font>
    <font>
      <sz val="10"/>
      <color rgb="FFFF0000"/>
      <name val="Arial"/>
      <family val="2"/>
      <scheme val="minor"/>
    </font>
    <font>
      <u/>
      <sz val="10"/>
      <color theme="1"/>
      <name val="Arial"/>
      <family val="2"/>
      <scheme val="minor"/>
    </font>
    <font>
      <sz val="10"/>
      <color theme="0"/>
      <name val="Gill Sans MT"/>
      <family val="2"/>
    </font>
    <font>
      <b/>
      <sz val="10"/>
      <color rgb="FF009900"/>
      <name val="Gill Sans MT"/>
      <family val="2"/>
    </font>
    <font>
      <b/>
      <sz val="18"/>
      <name val="Gill Sans MT"/>
      <family val="2"/>
    </font>
    <font>
      <b/>
      <sz val="8"/>
      <name val="Gill Sans MT"/>
      <family val="2"/>
    </font>
    <font>
      <sz val="8"/>
      <name val="Gill Sans MT"/>
      <family val="2"/>
    </font>
    <font>
      <b/>
      <sz val="8"/>
      <color theme="1"/>
      <name val="Gill Sans MT"/>
      <family val="2"/>
    </font>
    <font>
      <sz val="8"/>
      <color theme="1"/>
      <name val="Gill Sans MT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sz val="11"/>
      <color theme="7"/>
      <name val="Gill Sans MT"/>
      <family val="2"/>
    </font>
    <font>
      <b/>
      <sz val="11"/>
      <color theme="3"/>
      <name val="Gill Sans MT"/>
      <family val="2"/>
    </font>
    <font>
      <sz val="11"/>
      <color rgb="FFFF0000"/>
      <name val="Gill Sans MT"/>
      <family val="2"/>
    </font>
    <font>
      <sz val="11"/>
      <color theme="4"/>
      <name val="Gill Sans MT"/>
      <family val="2"/>
    </font>
    <font>
      <b/>
      <sz val="11"/>
      <color theme="0"/>
      <name val="Gill Sans MT"/>
      <family val="2"/>
    </font>
    <font>
      <b/>
      <sz val="11"/>
      <color theme="4"/>
      <name val="Gill Sans MT"/>
      <family val="2"/>
    </font>
    <font>
      <b/>
      <sz val="11"/>
      <color theme="7"/>
      <name val="Gill Sans MT"/>
      <family val="2"/>
    </font>
    <font>
      <sz val="9"/>
      <color theme="1"/>
      <name val="Segoe UI"/>
      <family val="2"/>
    </font>
    <font>
      <sz val="10"/>
      <color theme="0" tint="-0.249977111117893"/>
      <name val="Gill Sans MT"/>
      <family val="2"/>
    </font>
    <font>
      <sz val="10"/>
      <color theme="0" tint="-0.34998626667073579"/>
      <name val="Gill Sans MT"/>
      <family val="2"/>
    </font>
    <font>
      <sz val="10"/>
      <color theme="7" tint="-0.249977111117893"/>
      <name val="Gill Sans MT"/>
      <family val="2"/>
    </font>
    <font>
      <sz val="10"/>
      <color rgb="FFC00000"/>
      <name val="Gill Sans MT"/>
      <family val="2"/>
    </font>
    <font>
      <i/>
      <sz val="10"/>
      <color rgb="FFC00000"/>
      <name val="Gill Sans MT"/>
      <family val="2"/>
    </font>
    <font>
      <i/>
      <sz val="11"/>
      <color theme="0" tint="-0.499984740745262"/>
      <name val="Gill Sans MT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0EA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AF5C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1E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6DCE0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double">
        <color theme="0" tint="-0.249977111117893"/>
      </bottom>
      <diagonal/>
    </border>
    <border>
      <left/>
      <right/>
      <top/>
      <bottom style="double">
        <color theme="2" tint="-9.9978637043366805E-2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/>
      <diagonal/>
    </border>
    <border>
      <left/>
      <right style="thin">
        <color theme="0" tint="-0.249977111117893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14999847407452621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double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7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7" fillId="6" borderId="2" applyNumberFormat="0" applyAlignment="0" applyProtection="0"/>
    <xf numFmtId="0" fontId="8" fillId="6" borderId="1" applyNumberFormat="0" applyAlignment="0" applyProtection="0"/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9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</cellStyleXfs>
  <cellXfs count="484">
    <xf numFmtId="0" fontId="0" fillId="0" borderId="0" xfId="0"/>
    <xf numFmtId="0" fontId="19" fillId="0" borderId="0" xfId="15" applyFont="1"/>
    <xf numFmtId="0" fontId="1" fillId="0" borderId="0" xfId="15"/>
    <xf numFmtId="0" fontId="20" fillId="13" borderId="0" xfId="15" applyFont="1" applyFill="1"/>
    <xf numFmtId="0" fontId="20" fillId="13" borderId="0" xfId="15" applyFont="1" applyFill="1" applyAlignment="1">
      <alignment horizontal="center"/>
    </xf>
    <xf numFmtId="0" fontId="17" fillId="13" borderId="0" xfId="15" applyFont="1" applyFill="1"/>
    <xf numFmtId="0" fontId="16" fillId="13" borderId="0" xfId="15" applyFont="1" applyFill="1"/>
    <xf numFmtId="3" fontId="1" fillId="0" borderId="0" xfId="15" applyNumberFormat="1"/>
    <xf numFmtId="0" fontId="16" fillId="14" borderId="0" xfId="15" applyFont="1" applyFill="1"/>
    <xf numFmtId="3" fontId="16" fillId="14" borderId="0" xfId="15" applyNumberFormat="1" applyFont="1" applyFill="1"/>
    <xf numFmtId="168" fontId="1" fillId="0" borderId="0" xfId="13" applyNumberFormat="1" applyFont="1"/>
    <xf numFmtId="0" fontId="21" fillId="0" borderId="0" xfId="16"/>
    <xf numFmtId="3" fontId="16" fillId="12" borderId="0" xfId="15" applyNumberFormat="1" applyFont="1" applyFill="1"/>
    <xf numFmtId="168" fontId="16" fillId="12" borderId="0" xfId="13" applyNumberFormat="1" applyFont="1" applyFill="1"/>
    <xf numFmtId="0" fontId="22" fillId="0" borderId="7" xfId="0" applyFont="1" applyBorder="1"/>
    <xf numFmtId="0" fontId="23" fillId="0" borderId="0" xfId="0" applyFont="1"/>
    <xf numFmtId="0" fontId="24" fillId="0" borderId="0" xfId="14" applyFont="1" applyFill="1"/>
    <xf numFmtId="0" fontId="25" fillId="0" borderId="7" xfId="14" applyFont="1" applyFill="1" applyBorder="1"/>
    <xf numFmtId="0" fontId="22" fillId="0" borderId="0" xfId="0" applyFont="1"/>
    <xf numFmtId="0" fontId="23" fillId="15" borderId="0" xfId="0" applyFont="1" applyFill="1"/>
    <xf numFmtId="3" fontId="23" fillId="0" borderId="0" xfId="15" applyNumberFormat="1" applyFont="1"/>
    <xf numFmtId="0" fontId="27" fillId="10" borderId="0" xfId="0" applyFont="1" applyFill="1"/>
    <xf numFmtId="0" fontId="28" fillId="10" borderId="0" xfId="0" applyFont="1" applyFill="1" applyAlignment="1">
      <alignment horizontal="center"/>
    </xf>
    <xf numFmtId="0" fontId="28" fillId="10" borderId="16" xfId="0" applyFont="1" applyFill="1" applyBorder="1" applyAlignment="1">
      <alignment horizontal="center"/>
    </xf>
    <xf numFmtId="0" fontId="29" fillId="10" borderId="0" xfId="0" applyFont="1" applyFill="1"/>
    <xf numFmtId="0" fontId="23" fillId="0" borderId="16" xfId="0" applyFont="1" applyBorder="1"/>
    <xf numFmtId="0" fontId="30" fillId="0" borderId="14" xfId="0" applyFont="1" applyBorder="1"/>
    <xf numFmtId="0" fontId="23" fillId="0" borderId="14" xfId="0" applyFont="1" applyBorder="1"/>
    <xf numFmtId="0" fontId="23" fillId="0" borderId="20" xfId="0" applyFont="1" applyBorder="1"/>
    <xf numFmtId="0" fontId="23" fillId="10" borderId="0" xfId="0" applyFont="1" applyFill="1"/>
    <xf numFmtId="0" fontId="23" fillId="11" borderId="13" xfId="0" applyFont="1" applyFill="1" applyBorder="1"/>
    <xf numFmtId="169" fontId="23" fillId="11" borderId="13" xfId="12" applyNumberFormat="1" applyFont="1" applyFill="1" applyBorder="1"/>
    <xf numFmtId="169" fontId="23" fillId="11" borderId="21" xfId="12" applyNumberFormat="1" applyFont="1" applyFill="1" applyBorder="1"/>
    <xf numFmtId="169" fontId="23" fillId="11" borderId="17" xfId="12" applyNumberFormat="1" applyFont="1" applyFill="1" applyBorder="1"/>
    <xf numFmtId="167" fontId="23" fillId="10" borderId="0" xfId="12" applyNumberFormat="1" applyFont="1" applyFill="1" applyBorder="1"/>
    <xf numFmtId="167" fontId="23" fillId="10" borderId="16" xfId="12" applyNumberFormat="1" applyFont="1" applyFill="1" applyBorder="1"/>
    <xf numFmtId="167" fontId="23" fillId="0" borderId="14" xfId="12" applyNumberFormat="1" applyFont="1" applyBorder="1"/>
    <xf numFmtId="167" fontId="23" fillId="0" borderId="20" xfId="12" applyNumberFormat="1" applyFont="1" applyBorder="1"/>
    <xf numFmtId="167" fontId="23" fillId="0" borderId="0" xfId="12" applyNumberFormat="1" applyFont="1"/>
    <xf numFmtId="167" fontId="23" fillId="0" borderId="16" xfId="12" applyNumberFormat="1" applyFont="1" applyBorder="1"/>
    <xf numFmtId="0" fontId="22" fillId="10" borderId="0" xfId="0" applyFont="1" applyFill="1"/>
    <xf numFmtId="0" fontId="31" fillId="0" borderId="0" xfId="0" applyFont="1"/>
    <xf numFmtId="167" fontId="31" fillId="0" borderId="0" xfId="12" applyNumberFormat="1" applyFont="1"/>
    <xf numFmtId="167" fontId="31" fillId="0" borderId="16" xfId="12" applyNumberFormat="1" applyFont="1" applyBorder="1"/>
    <xf numFmtId="167" fontId="31" fillId="0" borderId="0" xfId="0" applyNumberFormat="1" applyFont="1"/>
    <xf numFmtId="0" fontId="32" fillId="0" borderId="0" xfId="0" applyFont="1"/>
    <xf numFmtId="167" fontId="32" fillId="0" borderId="0" xfId="12" applyNumberFormat="1" applyFont="1"/>
    <xf numFmtId="167" fontId="32" fillId="0" borderId="0" xfId="12" applyNumberFormat="1" applyFont="1" applyAlignment="1">
      <alignment horizontal="center"/>
    </xf>
    <xf numFmtId="167" fontId="23" fillId="0" borderId="0" xfId="0" applyNumberFormat="1" applyFont="1"/>
    <xf numFmtId="167" fontId="23" fillId="0" borderId="16" xfId="0" applyNumberFormat="1" applyFont="1" applyBorder="1"/>
    <xf numFmtId="0" fontId="23" fillId="0" borderId="0" xfId="0" applyFont="1" applyAlignment="1">
      <alignment horizontal="right"/>
    </xf>
    <xf numFmtId="0" fontId="23" fillId="0" borderId="29" xfId="0" applyFont="1" applyBorder="1"/>
    <xf numFmtId="0" fontId="23" fillId="0" borderId="29" xfId="0" applyFont="1" applyBorder="1" applyAlignment="1">
      <alignment horizontal="right"/>
    </xf>
    <xf numFmtId="0" fontId="28" fillId="10" borderId="0" xfId="0" applyFont="1" applyFill="1" applyAlignment="1">
      <alignment horizontal="right"/>
    </xf>
    <xf numFmtId="0" fontId="23" fillId="0" borderId="26" xfId="0" applyFont="1" applyBorder="1"/>
    <xf numFmtId="0" fontId="23" fillId="11" borderId="27" xfId="0" applyFont="1" applyFill="1" applyBorder="1"/>
    <xf numFmtId="166" fontId="23" fillId="0" borderId="0" xfId="0" applyNumberFormat="1" applyFont="1"/>
    <xf numFmtId="166" fontId="23" fillId="0" borderId="0" xfId="0" applyNumberFormat="1" applyFont="1" applyAlignment="1">
      <alignment horizontal="right"/>
    </xf>
    <xf numFmtId="166" fontId="27" fillId="10" borderId="0" xfId="0" applyNumberFormat="1" applyFont="1" applyFill="1"/>
    <xf numFmtId="167" fontId="23" fillId="0" borderId="0" xfId="0" applyNumberFormat="1" applyFont="1" applyAlignment="1">
      <alignment horizontal="right"/>
    </xf>
    <xf numFmtId="0" fontId="25" fillId="0" borderId="0" xfId="0" applyFont="1"/>
    <xf numFmtId="164" fontId="25" fillId="0" borderId="0" xfId="0" applyNumberFormat="1" applyFont="1" applyAlignment="1">
      <alignment horizontal="right"/>
    </xf>
    <xf numFmtId="0" fontId="23" fillId="0" borderId="30" xfId="0" applyFont="1" applyBorder="1"/>
    <xf numFmtId="0" fontId="23" fillId="0" borderId="30" xfId="0" applyFont="1" applyBorder="1" applyAlignment="1">
      <alignment horizontal="right"/>
    </xf>
    <xf numFmtId="167" fontId="32" fillId="0" borderId="16" xfId="12" applyNumberFormat="1" applyFont="1" applyBorder="1" applyAlignment="1">
      <alignment horizontal="center"/>
    </xf>
    <xf numFmtId="0" fontId="23" fillId="0" borderId="57" xfId="0" applyFont="1" applyBorder="1" applyAlignment="1">
      <alignment horizontal="right"/>
    </xf>
    <xf numFmtId="0" fontId="28" fillId="10" borderId="16" xfId="0" applyFont="1" applyFill="1" applyBorder="1" applyAlignment="1">
      <alignment horizontal="right"/>
    </xf>
    <xf numFmtId="166" fontId="23" fillId="0" borderId="16" xfId="0" applyNumberFormat="1" applyFont="1" applyBorder="1" applyAlignment="1">
      <alignment horizontal="right"/>
    </xf>
    <xf numFmtId="167" fontId="23" fillId="0" borderId="16" xfId="0" applyNumberFormat="1" applyFont="1" applyBorder="1" applyAlignment="1">
      <alignment horizontal="right"/>
    </xf>
    <xf numFmtId="164" fontId="25" fillId="0" borderId="16" xfId="0" applyNumberFormat="1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169" fontId="24" fillId="11" borderId="59" xfId="12" applyNumberFormat="1" applyFont="1" applyFill="1" applyBorder="1"/>
    <xf numFmtId="167" fontId="24" fillId="0" borderId="0" xfId="0" applyNumberFormat="1" applyFont="1"/>
    <xf numFmtId="0" fontId="25" fillId="0" borderId="0" xfId="0" applyFont="1" applyAlignment="1">
      <alignment horizontal="left" indent="2"/>
    </xf>
    <xf numFmtId="0" fontId="24" fillId="0" borderId="0" xfId="0" applyFont="1"/>
    <xf numFmtId="165" fontId="24" fillId="0" borderId="0" xfId="0" applyNumberFormat="1" applyFont="1" applyAlignment="1">
      <alignment horizontal="right"/>
    </xf>
    <xf numFmtId="169" fontId="24" fillId="11" borderId="62" xfId="12" applyNumberFormat="1" applyFont="1" applyFill="1" applyBorder="1"/>
    <xf numFmtId="169" fontId="23" fillId="10" borderId="0" xfId="12" applyNumberFormat="1" applyFont="1" applyFill="1" applyBorder="1"/>
    <xf numFmtId="169" fontId="24" fillId="10" borderId="0" xfId="12" applyNumberFormat="1" applyFont="1" applyFill="1" applyBorder="1"/>
    <xf numFmtId="169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left" indent="1"/>
    </xf>
    <xf numFmtId="165" fontId="24" fillId="0" borderId="0" xfId="0" applyNumberFormat="1" applyFont="1"/>
    <xf numFmtId="169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3" fillId="11" borderId="0" xfId="0" applyFont="1" applyFill="1" applyAlignment="1">
      <alignment horizontal="right"/>
    </xf>
    <xf numFmtId="0" fontId="23" fillId="11" borderId="16" xfId="0" applyFont="1" applyFill="1" applyBorder="1" applyAlignment="1">
      <alignment horizontal="right"/>
    </xf>
    <xf numFmtId="0" fontId="26" fillId="11" borderId="0" xfId="0" applyFont="1" applyFill="1" applyAlignment="1">
      <alignment horizontal="right"/>
    </xf>
    <xf numFmtId="169" fontId="23" fillId="11" borderId="58" xfId="12" applyNumberFormat="1" applyFont="1" applyFill="1" applyBorder="1"/>
    <xf numFmtId="169" fontId="23" fillId="11" borderId="6" xfId="12" applyNumberFormat="1" applyFont="1" applyFill="1" applyBorder="1"/>
    <xf numFmtId="0" fontId="24" fillId="11" borderId="42" xfId="0" applyFont="1" applyFill="1" applyBorder="1"/>
    <xf numFmtId="0" fontId="24" fillId="11" borderId="45" xfId="0" applyFont="1" applyFill="1" applyBorder="1"/>
    <xf numFmtId="0" fontId="24" fillId="11" borderId="46" xfId="0" applyFont="1" applyFill="1" applyBorder="1"/>
    <xf numFmtId="169" fontId="23" fillId="11" borderId="27" xfId="12" applyNumberFormat="1" applyFont="1" applyFill="1" applyBorder="1"/>
    <xf numFmtId="169" fontId="23" fillId="11" borderId="59" xfId="12" applyNumberFormat="1" applyFont="1" applyFill="1" applyBorder="1"/>
    <xf numFmtId="169" fontId="24" fillId="0" borderId="16" xfId="0" applyNumberFormat="1" applyFont="1" applyBorder="1" applyAlignment="1">
      <alignment horizontal="right"/>
    </xf>
    <xf numFmtId="0" fontId="24" fillId="11" borderId="13" xfId="0" applyFont="1" applyFill="1" applyBorder="1"/>
    <xf numFmtId="0" fontId="24" fillId="11" borderId="12" xfId="0" applyFont="1" applyFill="1" applyBorder="1"/>
    <xf numFmtId="0" fontId="24" fillId="11" borderId="8" xfId="0" applyFont="1" applyFill="1" applyBorder="1"/>
    <xf numFmtId="0" fontId="24" fillId="11" borderId="59" xfId="0" applyFont="1" applyFill="1" applyBorder="1"/>
    <xf numFmtId="0" fontId="23" fillId="0" borderId="10" xfId="0" applyFont="1" applyBorder="1"/>
    <xf numFmtId="165" fontId="23" fillId="0" borderId="64" xfId="0" applyNumberFormat="1" applyFont="1" applyBorder="1" applyAlignment="1">
      <alignment horizontal="right"/>
    </xf>
    <xf numFmtId="0" fontId="23" fillId="10" borderId="14" xfId="0" applyFont="1" applyFill="1" applyBorder="1" applyAlignment="1">
      <alignment horizontal="right"/>
    </xf>
    <xf numFmtId="0" fontId="23" fillId="10" borderId="20" xfId="0" applyFont="1" applyFill="1" applyBorder="1" applyAlignment="1">
      <alignment horizontal="right"/>
    </xf>
    <xf numFmtId="165" fontId="23" fillId="0" borderId="0" xfId="12" applyNumberFormat="1" applyFont="1" applyFill="1" applyBorder="1" applyAlignment="1">
      <alignment horizontal="right"/>
    </xf>
    <xf numFmtId="165" fontId="23" fillId="0" borderId="16" xfId="12" applyNumberFormat="1" applyFont="1" applyFill="1" applyBorder="1" applyAlignment="1">
      <alignment horizontal="right"/>
    </xf>
    <xf numFmtId="0" fontId="23" fillId="0" borderId="0" xfId="15" applyFont="1"/>
    <xf numFmtId="165" fontId="23" fillId="10" borderId="64" xfId="0" applyNumberFormat="1" applyFont="1" applyFill="1" applyBorder="1" applyAlignment="1">
      <alignment horizontal="right"/>
    </xf>
    <xf numFmtId="165" fontId="23" fillId="10" borderId="67" xfId="0" applyNumberFormat="1" applyFont="1" applyFill="1" applyBorder="1" applyAlignment="1">
      <alignment horizontal="right"/>
    </xf>
    <xf numFmtId="0" fontId="23" fillId="10" borderId="64" xfId="0" applyFont="1" applyFill="1" applyBorder="1"/>
    <xf numFmtId="0" fontId="24" fillId="10" borderId="0" xfId="0" applyFont="1" applyFill="1"/>
    <xf numFmtId="169" fontId="23" fillId="10" borderId="10" xfId="12" applyNumberFormat="1" applyFont="1" applyFill="1" applyBorder="1"/>
    <xf numFmtId="169" fontId="23" fillId="11" borderId="18" xfId="12" applyNumberFormat="1" applyFont="1" applyFill="1" applyBorder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quotePrefix="1" applyFont="1"/>
    <xf numFmtId="0" fontId="24" fillId="0" borderId="6" xfId="0" applyFont="1" applyBorder="1" applyAlignment="1">
      <alignment horizontal="right"/>
    </xf>
    <xf numFmtId="0" fontId="0" fillId="16" borderId="0" xfId="0" applyFill="1"/>
    <xf numFmtId="0" fontId="0" fillId="10" borderId="0" xfId="0" applyFill="1"/>
    <xf numFmtId="0" fontId="22" fillId="17" borderId="0" xfId="0" applyFont="1" applyFill="1"/>
    <xf numFmtId="169" fontId="22" fillId="17" borderId="0" xfId="12" applyNumberFormat="1" applyFont="1" applyFill="1" applyBorder="1"/>
    <xf numFmtId="169" fontId="22" fillId="17" borderId="16" xfId="12" applyNumberFormat="1" applyFont="1" applyFill="1" applyBorder="1"/>
    <xf numFmtId="0" fontId="40" fillId="19" borderId="0" xfId="0" applyFont="1" applyFill="1"/>
    <xf numFmtId="169" fontId="40" fillId="19" borderId="0" xfId="12" applyNumberFormat="1" applyFont="1" applyFill="1" applyBorder="1"/>
    <xf numFmtId="169" fontId="40" fillId="19" borderId="16" xfId="12" applyNumberFormat="1" applyFont="1" applyFill="1" applyBorder="1"/>
    <xf numFmtId="0" fontId="39" fillId="0" borderId="0" xfId="0" applyFont="1"/>
    <xf numFmtId="0" fontId="22" fillId="0" borderId="15" xfId="0" applyFont="1" applyBorder="1"/>
    <xf numFmtId="169" fontId="22" fillId="0" borderId="15" xfId="12" applyNumberFormat="1" applyFont="1" applyFill="1" applyBorder="1"/>
    <xf numFmtId="169" fontId="22" fillId="0" borderId="24" xfId="12" applyNumberFormat="1" applyFont="1" applyFill="1" applyBorder="1"/>
    <xf numFmtId="0" fontId="25" fillId="18" borderId="49" xfId="0" applyFont="1" applyFill="1" applyBorder="1"/>
    <xf numFmtId="0" fontId="34" fillId="18" borderId="0" xfId="0" applyFont="1" applyFill="1"/>
    <xf numFmtId="0" fontId="28" fillId="18" borderId="0" xfId="0" applyFont="1" applyFill="1" applyAlignment="1">
      <alignment horizontal="center"/>
    </xf>
    <xf numFmtId="0" fontId="28" fillId="18" borderId="6" xfId="0" applyFont="1" applyFill="1" applyBorder="1" applyAlignment="1">
      <alignment horizontal="center"/>
    </xf>
    <xf numFmtId="0" fontId="23" fillId="20" borderId="20" xfId="0" applyFont="1" applyFill="1" applyBorder="1"/>
    <xf numFmtId="0" fontId="22" fillId="20" borderId="68" xfId="0" applyFont="1" applyFill="1" applyBorder="1"/>
    <xf numFmtId="0" fontId="23" fillId="20" borderId="69" xfId="0" applyFont="1" applyFill="1" applyBorder="1"/>
    <xf numFmtId="0" fontId="23" fillId="20" borderId="70" xfId="0" applyFont="1" applyFill="1" applyBorder="1"/>
    <xf numFmtId="0" fontId="23" fillId="20" borderId="64" xfId="0" applyFont="1" applyFill="1" applyBorder="1"/>
    <xf numFmtId="0" fontId="23" fillId="20" borderId="0" xfId="0" applyFont="1" applyFill="1"/>
    <xf numFmtId="0" fontId="23" fillId="20" borderId="16" xfId="0" applyFont="1" applyFill="1" applyBorder="1"/>
    <xf numFmtId="9" fontId="23" fillId="20" borderId="0" xfId="0" applyNumberFormat="1" applyFont="1" applyFill="1"/>
    <xf numFmtId="0" fontId="25" fillId="20" borderId="0" xfId="0" applyFont="1" applyFill="1" applyAlignment="1">
      <alignment horizontal="right"/>
    </xf>
    <xf numFmtId="168" fontId="23" fillId="20" borderId="0" xfId="13" applyNumberFormat="1" applyFont="1" applyFill="1" applyBorder="1"/>
    <xf numFmtId="0" fontId="23" fillId="20" borderId="67" xfId="0" applyFont="1" applyFill="1" applyBorder="1"/>
    <xf numFmtId="0" fontId="23" fillId="20" borderId="14" xfId="0" applyFont="1" applyFill="1" applyBorder="1"/>
    <xf numFmtId="0" fontId="23" fillId="18" borderId="0" xfId="0" applyFont="1" applyFill="1"/>
    <xf numFmtId="0" fontId="23" fillId="18" borderId="0" xfId="0" quotePrefix="1" applyFont="1" applyFill="1"/>
    <xf numFmtId="0" fontId="25" fillId="10" borderId="0" xfId="0" applyFont="1" applyFill="1" applyAlignment="1">
      <alignment horizontal="right"/>
    </xf>
    <xf numFmtId="37" fontId="23" fillId="10" borderId="0" xfId="0" applyNumberFormat="1" applyFont="1" applyFill="1"/>
    <xf numFmtId="37" fontId="23" fillId="10" borderId="16" xfId="0" applyNumberFormat="1" applyFont="1" applyFill="1" applyBorder="1"/>
    <xf numFmtId="0" fontId="23" fillId="10" borderId="7" xfId="0" applyFont="1" applyFill="1" applyBorder="1"/>
    <xf numFmtId="169" fontId="23" fillId="10" borderId="7" xfId="12" applyNumberFormat="1" applyFont="1" applyFill="1" applyBorder="1"/>
    <xf numFmtId="0" fontId="22" fillId="18" borderId="68" xfId="0" applyFont="1" applyFill="1" applyBorder="1"/>
    <xf numFmtId="0" fontId="22" fillId="18" borderId="69" xfId="0" applyFont="1" applyFill="1" applyBorder="1"/>
    <xf numFmtId="0" fontId="23" fillId="18" borderId="69" xfId="0" applyFont="1" applyFill="1" applyBorder="1"/>
    <xf numFmtId="0" fontId="23" fillId="18" borderId="64" xfId="0" quotePrefix="1" applyFont="1" applyFill="1" applyBorder="1"/>
    <xf numFmtId="0" fontId="23" fillId="18" borderId="64" xfId="0" applyFont="1" applyFill="1" applyBorder="1"/>
    <xf numFmtId="0" fontId="28" fillId="10" borderId="64" xfId="0" applyFont="1" applyFill="1" applyBorder="1" applyAlignment="1">
      <alignment horizontal="left"/>
    </xf>
    <xf numFmtId="0" fontId="22" fillId="0" borderId="64" xfId="0" applyFont="1" applyBorder="1"/>
    <xf numFmtId="0" fontId="24" fillId="10" borderId="64" xfId="0" applyFont="1" applyFill="1" applyBorder="1"/>
    <xf numFmtId="0" fontId="24" fillId="10" borderId="72" xfId="0" applyFont="1" applyFill="1" applyBorder="1"/>
    <xf numFmtId="0" fontId="23" fillId="18" borderId="70" xfId="0" applyFont="1" applyFill="1" applyBorder="1"/>
    <xf numFmtId="0" fontId="23" fillId="18" borderId="16" xfId="0" applyFont="1" applyFill="1" applyBorder="1"/>
    <xf numFmtId="0" fontId="25" fillId="10" borderId="16" xfId="0" applyFont="1" applyFill="1" applyBorder="1" applyAlignment="1">
      <alignment horizontal="right"/>
    </xf>
    <xf numFmtId="169" fontId="23" fillId="10" borderId="54" xfId="12" applyNumberFormat="1" applyFont="1" applyFill="1" applyBorder="1"/>
    <xf numFmtId="169" fontId="23" fillId="10" borderId="16" xfId="12" applyNumberFormat="1" applyFont="1" applyFill="1" applyBorder="1"/>
    <xf numFmtId="0" fontId="41" fillId="11" borderId="0" xfId="0" applyFont="1" applyFill="1"/>
    <xf numFmtId="0" fontId="23" fillId="11" borderId="0" xfId="0" applyFont="1" applyFill="1"/>
    <xf numFmtId="0" fontId="22" fillId="11" borderId="0" xfId="0" applyFont="1" applyFill="1"/>
    <xf numFmtId="0" fontId="42" fillId="11" borderId="0" xfId="0" applyFont="1" applyFill="1"/>
    <xf numFmtId="0" fontId="43" fillId="11" borderId="0" xfId="0" applyFont="1" applyFill="1"/>
    <xf numFmtId="0" fontId="23" fillId="11" borderId="29" xfId="0" applyFont="1" applyFill="1" applyBorder="1"/>
    <xf numFmtId="0" fontId="23" fillId="11" borderId="0" xfId="0" quotePrefix="1" applyFont="1" applyFill="1"/>
    <xf numFmtId="0" fontId="23" fillId="11" borderId="30" xfId="0" applyFont="1" applyFill="1" applyBorder="1"/>
    <xf numFmtId="14" fontId="0" fillId="0" borderId="0" xfId="0" applyNumberFormat="1"/>
    <xf numFmtId="0" fontId="23" fillId="10" borderId="0" xfId="0" applyFont="1" applyFill="1" applyBorder="1"/>
    <xf numFmtId="0" fontId="24" fillId="10" borderId="0" xfId="0" applyFont="1" applyFill="1" applyBorder="1"/>
    <xf numFmtId="37" fontId="23" fillId="10" borderId="0" xfId="0" applyNumberFormat="1" applyFont="1" applyFill="1" applyBorder="1"/>
    <xf numFmtId="0" fontId="23" fillId="0" borderId="0" xfId="0" applyFont="1" applyBorder="1"/>
    <xf numFmtId="0" fontId="45" fillId="10" borderId="64" xfId="0" applyFont="1" applyFill="1" applyBorder="1"/>
    <xf numFmtId="0" fontId="44" fillId="10" borderId="0" xfId="0" applyFont="1" applyFill="1"/>
    <xf numFmtId="0" fontId="44" fillId="10" borderId="14" xfId="0" applyFont="1" applyFill="1" applyBorder="1"/>
    <xf numFmtId="165" fontId="44" fillId="10" borderId="0" xfId="0" applyNumberFormat="1" applyFont="1" applyFill="1" applyAlignment="1">
      <alignment horizontal="right"/>
    </xf>
    <xf numFmtId="0" fontId="44" fillId="10" borderId="16" xfId="0" applyFont="1" applyFill="1" applyBorder="1"/>
    <xf numFmtId="0" fontId="44" fillId="0" borderId="64" xfId="0" applyFont="1" applyBorder="1"/>
    <xf numFmtId="0" fontId="15" fillId="0" borderId="0" xfId="0" applyFont="1"/>
    <xf numFmtId="0" fontId="44" fillId="0" borderId="0" xfId="0" applyFont="1" applyFill="1" applyAlignment="1">
      <alignment vertical="center"/>
    </xf>
    <xf numFmtId="165" fontId="44" fillId="10" borderId="0" xfId="0" applyNumberFormat="1" applyFont="1" applyFill="1" applyBorder="1" applyAlignment="1">
      <alignment horizontal="right"/>
    </xf>
    <xf numFmtId="0" fontId="25" fillId="10" borderId="67" xfId="0" applyFont="1" applyFill="1" applyBorder="1"/>
    <xf numFmtId="165" fontId="44" fillId="10" borderId="14" xfId="0" applyNumberFormat="1" applyFont="1" applyFill="1" applyBorder="1" applyAlignment="1">
      <alignment horizontal="right"/>
    </xf>
    <xf numFmtId="165" fontId="44" fillId="10" borderId="20" xfId="0" applyNumberFormat="1" applyFont="1" applyFill="1" applyBorder="1" applyAlignment="1">
      <alignment horizontal="right"/>
    </xf>
    <xf numFmtId="0" fontId="46" fillId="10" borderId="64" xfId="0" applyFont="1" applyFill="1" applyBorder="1"/>
    <xf numFmtId="0" fontId="46" fillId="0" borderId="0" xfId="0" applyFont="1" applyAlignment="1">
      <alignment vertical="center"/>
    </xf>
    <xf numFmtId="0" fontId="47" fillId="0" borderId="0" xfId="0" applyFont="1"/>
    <xf numFmtId="0" fontId="47" fillId="10" borderId="0" xfId="0" applyFont="1" applyFill="1"/>
    <xf numFmtId="165" fontId="46" fillId="10" borderId="0" xfId="0" applyNumberFormat="1" applyFont="1" applyFill="1" applyAlignment="1">
      <alignment horizontal="right"/>
    </xf>
    <xf numFmtId="0" fontId="46" fillId="10" borderId="0" xfId="0" applyFont="1" applyFill="1"/>
    <xf numFmtId="0" fontId="48" fillId="10" borderId="64" xfId="0" applyFont="1" applyFill="1" applyBorder="1"/>
    <xf numFmtId="0" fontId="49" fillId="0" borderId="0" xfId="0" applyFont="1"/>
    <xf numFmtId="0" fontId="50" fillId="0" borderId="0" xfId="0" applyFont="1"/>
    <xf numFmtId="0" fontId="49" fillId="0" borderId="0" xfId="0" applyFont="1" applyAlignment="1">
      <alignment horizontal="right"/>
    </xf>
    <xf numFmtId="0" fontId="51" fillId="17" borderId="0" xfId="15" applyFont="1" applyFill="1"/>
    <xf numFmtId="0" fontId="52" fillId="17" borderId="0" xfId="0" applyFont="1" applyFill="1" applyAlignment="1">
      <alignment horizontal="center"/>
    </xf>
    <xf numFmtId="0" fontId="52" fillId="17" borderId="6" xfId="0" applyFont="1" applyFill="1" applyBorder="1" applyAlignment="1">
      <alignment horizontal="center"/>
    </xf>
    <xf numFmtId="0" fontId="52" fillId="10" borderId="0" xfId="0" applyFont="1" applyFill="1" applyAlignment="1">
      <alignment horizontal="center"/>
    </xf>
    <xf numFmtId="0" fontId="53" fillId="0" borderId="0" xfId="15" applyFont="1"/>
    <xf numFmtId="0" fontId="52" fillId="10" borderId="6" xfId="0" applyFont="1" applyFill="1" applyBorder="1" applyAlignment="1">
      <alignment horizontal="center"/>
    </xf>
    <xf numFmtId="169" fontId="49" fillId="0" borderId="0" xfId="12" applyNumberFormat="1" applyFont="1" applyAlignment="1">
      <alignment horizontal="right"/>
    </xf>
    <xf numFmtId="169" fontId="49" fillId="0" borderId="6" xfId="12" applyNumberFormat="1" applyFont="1" applyBorder="1" applyAlignment="1">
      <alignment horizontal="right"/>
    </xf>
    <xf numFmtId="169" fontId="49" fillId="0" borderId="0" xfId="0" applyNumberFormat="1" applyFont="1" applyAlignment="1">
      <alignment horizontal="right"/>
    </xf>
    <xf numFmtId="0" fontId="49" fillId="0" borderId="7" xfId="0" applyFont="1" applyBorder="1"/>
    <xf numFmtId="169" fontId="49" fillId="0" borderId="7" xfId="12" applyNumberFormat="1" applyFont="1" applyBorder="1" applyAlignment="1">
      <alignment horizontal="right"/>
    </xf>
    <xf numFmtId="169" fontId="49" fillId="0" borderId="17" xfId="12" applyNumberFormat="1" applyFont="1" applyBorder="1" applyAlignment="1">
      <alignment horizontal="right"/>
    </xf>
    <xf numFmtId="169" fontId="49" fillId="0" borderId="7" xfId="0" applyNumberFormat="1" applyFont="1" applyBorder="1" applyAlignment="1">
      <alignment horizontal="right"/>
    </xf>
    <xf numFmtId="0" fontId="49" fillId="10" borderId="0" xfId="0" applyFont="1" applyFill="1"/>
    <xf numFmtId="169" fontId="49" fillId="10" borderId="0" xfId="12" applyNumberFormat="1" applyFont="1" applyFill="1" applyAlignment="1">
      <alignment horizontal="right"/>
    </xf>
    <xf numFmtId="169" fontId="49" fillId="10" borderId="6" xfId="12" applyNumberFormat="1" applyFont="1" applyFill="1" applyBorder="1" applyAlignment="1">
      <alignment horizontal="right"/>
    </xf>
    <xf numFmtId="169" fontId="49" fillId="10" borderId="0" xfId="0" applyNumberFormat="1" applyFont="1" applyFill="1" applyAlignment="1">
      <alignment horizontal="right"/>
    </xf>
    <xf numFmtId="169" fontId="50" fillId="0" borderId="0" xfId="12" applyNumberFormat="1" applyFont="1" applyAlignment="1">
      <alignment horizontal="right"/>
    </xf>
    <xf numFmtId="169" fontId="50" fillId="0" borderId="6" xfId="12" applyNumberFormat="1" applyFont="1" applyBorder="1" applyAlignment="1">
      <alignment horizontal="right"/>
    </xf>
    <xf numFmtId="0" fontId="49" fillId="0" borderId="7" xfId="0" applyFont="1" applyBorder="1" applyAlignment="1">
      <alignment horizontal="right"/>
    </xf>
    <xf numFmtId="0" fontId="50" fillId="10" borderId="0" xfId="0" applyFont="1" applyFill="1"/>
    <xf numFmtId="0" fontId="49" fillId="0" borderId="6" xfId="0" applyFont="1" applyBorder="1" applyAlignment="1">
      <alignment horizontal="right"/>
    </xf>
    <xf numFmtId="0" fontId="52" fillId="10" borderId="0" xfId="0" applyFont="1" applyFill="1" applyAlignment="1">
      <alignment horizontal="right"/>
    </xf>
    <xf numFmtId="165" fontId="49" fillId="0" borderId="0" xfId="0" applyNumberFormat="1" applyFont="1" applyAlignment="1">
      <alignment horizontal="right"/>
    </xf>
    <xf numFmtId="165" fontId="50" fillId="0" borderId="0" xfId="0" applyNumberFormat="1" applyFont="1" applyAlignment="1">
      <alignment horizontal="right"/>
    </xf>
    <xf numFmtId="165" fontId="50" fillId="10" borderId="0" xfId="0" applyNumberFormat="1" applyFont="1" applyFill="1" applyAlignment="1">
      <alignment horizontal="right"/>
    </xf>
    <xf numFmtId="165" fontId="50" fillId="10" borderId="6" xfId="0" applyNumberFormat="1" applyFont="1" applyFill="1" applyBorder="1" applyAlignment="1">
      <alignment horizontal="right"/>
    </xf>
    <xf numFmtId="0" fontId="49" fillId="0" borderId="0" xfId="0" applyFont="1" applyAlignment="1">
      <alignment horizontal="left"/>
    </xf>
    <xf numFmtId="0" fontId="25" fillId="18" borderId="14" xfId="0" applyFont="1" applyFill="1" applyBorder="1"/>
    <xf numFmtId="0" fontId="22" fillId="18" borderId="64" xfId="0" applyFont="1" applyFill="1" applyBorder="1"/>
    <xf numFmtId="0" fontId="22" fillId="18" borderId="0" xfId="0" applyFont="1" applyFill="1"/>
    <xf numFmtId="37" fontId="22" fillId="18" borderId="0" xfId="0" applyNumberFormat="1" applyFont="1" applyFill="1"/>
    <xf numFmtId="37" fontId="22" fillId="18" borderId="16" xfId="0" applyNumberFormat="1" applyFont="1" applyFill="1" applyBorder="1"/>
    <xf numFmtId="0" fontId="24" fillId="0" borderId="0" xfId="0" applyFont="1" applyFill="1"/>
    <xf numFmtId="0" fontId="24" fillId="0" borderId="0" xfId="0" applyFont="1" applyFill="1" applyAlignment="1">
      <alignment horizontal="right"/>
    </xf>
    <xf numFmtId="0" fontId="55" fillId="21" borderId="0" xfId="0" applyFont="1" applyFill="1"/>
    <xf numFmtId="0" fontId="40" fillId="21" borderId="0" xfId="0" applyFont="1" applyFill="1" applyAlignment="1">
      <alignment horizontal="center"/>
    </xf>
    <xf numFmtId="0" fontId="40" fillId="21" borderId="6" xfId="0" applyFont="1" applyFill="1" applyBorder="1" applyAlignment="1">
      <alignment horizontal="center"/>
    </xf>
    <xf numFmtId="0" fontId="54" fillId="22" borderId="0" xfId="0" applyFont="1" applyFill="1"/>
    <xf numFmtId="0" fontId="52" fillId="22" borderId="0" xfId="0" applyFont="1" applyFill="1" applyAlignment="1">
      <alignment horizontal="center"/>
    </xf>
    <xf numFmtId="0" fontId="52" fillId="22" borderId="6" xfId="0" applyFont="1" applyFill="1" applyBorder="1" applyAlignment="1">
      <alignment horizontal="center"/>
    </xf>
    <xf numFmtId="0" fontId="25" fillId="22" borderId="0" xfId="0" applyFont="1" applyFill="1"/>
    <xf numFmtId="0" fontId="24" fillId="22" borderId="0" xfId="0" applyFont="1" applyFill="1" applyAlignment="1">
      <alignment horizontal="right"/>
    </xf>
    <xf numFmtId="0" fontId="24" fillId="22" borderId="6" xfId="0" applyFont="1" applyFill="1" applyBorder="1" applyAlignment="1">
      <alignment horizontal="right"/>
    </xf>
    <xf numFmtId="0" fontId="49" fillId="22" borderId="0" xfId="0" applyFont="1" applyFill="1"/>
    <xf numFmtId="169" fontId="49" fillId="22" borderId="0" xfId="12" applyNumberFormat="1" applyFont="1" applyFill="1" applyAlignment="1">
      <alignment horizontal="right"/>
    </xf>
    <xf numFmtId="169" fontId="49" fillId="22" borderId="6" xfId="12" applyNumberFormat="1" applyFont="1" applyFill="1" applyBorder="1" applyAlignment="1">
      <alignment horizontal="right"/>
    </xf>
    <xf numFmtId="169" fontId="49" fillId="22" borderId="0" xfId="0" applyNumberFormat="1" applyFont="1" applyFill="1" applyAlignment="1">
      <alignment horizontal="right"/>
    </xf>
    <xf numFmtId="0" fontId="49" fillId="22" borderId="0" xfId="0" applyFont="1" applyFill="1" applyBorder="1"/>
    <xf numFmtId="169" fontId="49" fillId="22" borderId="0" xfId="12" applyNumberFormat="1" applyFont="1" applyFill="1" applyBorder="1" applyAlignment="1">
      <alignment horizontal="right"/>
    </xf>
    <xf numFmtId="169" fontId="49" fillId="22" borderId="0" xfId="0" applyNumberFormat="1" applyFont="1" applyFill="1" applyBorder="1" applyAlignment="1">
      <alignment horizontal="right"/>
    </xf>
    <xf numFmtId="0" fontId="49" fillId="22" borderId="7" xfId="0" applyFont="1" applyFill="1" applyBorder="1"/>
    <xf numFmtId="169" fontId="49" fillId="22" borderId="7" xfId="12" applyNumberFormat="1" applyFont="1" applyFill="1" applyBorder="1" applyAlignment="1">
      <alignment horizontal="right"/>
    </xf>
    <xf numFmtId="169" fontId="49" fillId="22" borderId="17" xfId="12" applyNumberFormat="1" applyFont="1" applyFill="1" applyBorder="1" applyAlignment="1">
      <alignment horizontal="right"/>
    </xf>
    <xf numFmtId="0" fontId="49" fillId="22" borderId="0" xfId="0" applyFont="1" applyFill="1" applyAlignment="1">
      <alignment horizontal="right"/>
    </xf>
    <xf numFmtId="0" fontId="24" fillId="22" borderId="0" xfId="0" applyFont="1" applyFill="1"/>
    <xf numFmtId="0" fontId="50" fillId="22" borderId="0" xfId="15" applyFont="1" applyFill="1"/>
    <xf numFmtId="0" fontId="52" fillId="22" borderId="0" xfId="0" applyFont="1" applyFill="1" applyAlignment="1">
      <alignment horizontal="right"/>
    </xf>
    <xf numFmtId="0" fontId="49" fillId="22" borderId="0" xfId="15" applyFont="1" applyFill="1"/>
    <xf numFmtId="165" fontId="49" fillId="22" borderId="0" xfId="12" applyNumberFormat="1" applyFont="1" applyFill="1" applyAlignment="1">
      <alignment horizontal="right"/>
    </xf>
    <xf numFmtId="165" fontId="49" fillId="22" borderId="0" xfId="0" applyNumberFormat="1" applyFont="1" applyFill="1" applyAlignment="1">
      <alignment horizontal="right"/>
    </xf>
    <xf numFmtId="0" fontId="25" fillId="23" borderId="0" xfId="0" applyFont="1" applyFill="1"/>
    <xf numFmtId="169" fontId="25" fillId="23" borderId="0" xfId="12" applyNumberFormat="1" applyFont="1" applyFill="1" applyBorder="1" applyAlignment="1">
      <alignment horizontal="right"/>
    </xf>
    <xf numFmtId="169" fontId="25" fillId="23" borderId="6" xfId="12" applyNumberFormat="1" applyFont="1" applyFill="1" applyBorder="1" applyAlignment="1">
      <alignment horizontal="right"/>
    </xf>
    <xf numFmtId="0" fontId="24" fillId="23" borderId="0" xfId="0" applyFont="1" applyFill="1" applyAlignment="1">
      <alignment horizontal="right"/>
    </xf>
    <xf numFmtId="0" fontId="25" fillId="23" borderId="0" xfId="15" applyFont="1" applyFill="1"/>
    <xf numFmtId="0" fontId="24" fillId="23" borderId="0" xfId="0" applyFont="1" applyFill="1"/>
    <xf numFmtId="0" fontId="24" fillId="23" borderId="6" xfId="0" applyFont="1" applyFill="1" applyBorder="1"/>
    <xf numFmtId="169" fontId="24" fillId="23" borderId="0" xfId="12" applyNumberFormat="1" applyFont="1" applyFill="1" applyBorder="1" applyAlignment="1">
      <alignment horizontal="right"/>
    </xf>
    <xf numFmtId="169" fontId="49" fillId="23" borderId="6" xfId="12" applyNumberFormat="1" applyFont="1" applyFill="1" applyBorder="1" applyAlignment="1">
      <alignment horizontal="right"/>
    </xf>
    <xf numFmtId="169" fontId="24" fillId="23" borderId="0" xfId="0" applyNumberFormat="1" applyFont="1" applyFill="1" applyAlignment="1">
      <alignment horizontal="right"/>
    </xf>
    <xf numFmtId="0" fontId="24" fillId="23" borderId="0" xfId="0" applyFont="1" applyFill="1" applyBorder="1"/>
    <xf numFmtId="169" fontId="49" fillId="23" borderId="0" xfId="12" applyNumberFormat="1" applyFont="1" applyFill="1" applyBorder="1" applyAlignment="1">
      <alignment horizontal="right"/>
    </xf>
    <xf numFmtId="169" fontId="24" fillId="23" borderId="0" xfId="0" applyNumberFormat="1" applyFont="1" applyFill="1" applyBorder="1" applyAlignment="1">
      <alignment horizontal="right"/>
    </xf>
    <xf numFmtId="0" fontId="49" fillId="23" borderId="7" xfId="0" applyFont="1" applyFill="1" applyBorder="1"/>
    <xf numFmtId="169" fontId="49" fillId="23" borderId="7" xfId="12" applyNumberFormat="1" applyFont="1" applyFill="1" applyBorder="1" applyAlignment="1">
      <alignment horizontal="right"/>
    </xf>
    <xf numFmtId="169" fontId="49" fillId="23" borderId="17" xfId="12" applyNumberFormat="1" applyFont="1" applyFill="1" applyBorder="1" applyAlignment="1">
      <alignment horizontal="right"/>
    </xf>
    <xf numFmtId="169" fontId="49" fillId="23" borderId="7" xfId="0" applyNumberFormat="1" applyFont="1" applyFill="1" applyBorder="1" applyAlignment="1">
      <alignment horizontal="right"/>
    </xf>
    <xf numFmtId="169" fontId="24" fillId="23" borderId="6" xfId="12" applyNumberFormat="1" applyFont="1" applyFill="1" applyBorder="1" applyAlignment="1">
      <alignment horizontal="right"/>
    </xf>
    <xf numFmtId="0" fontId="28" fillId="23" borderId="0" xfId="0" applyFont="1" applyFill="1" applyAlignment="1">
      <alignment horizontal="center"/>
    </xf>
    <xf numFmtId="0" fontId="28" fillId="23" borderId="6" xfId="0" applyFont="1" applyFill="1" applyBorder="1" applyAlignment="1">
      <alignment horizontal="center"/>
    </xf>
    <xf numFmtId="0" fontId="28" fillId="23" borderId="0" xfId="0" applyFont="1" applyFill="1" applyAlignment="1">
      <alignment horizontal="right"/>
    </xf>
    <xf numFmtId="165" fontId="24" fillId="23" borderId="0" xfId="12" applyNumberFormat="1" applyFont="1" applyFill="1" applyBorder="1" applyAlignment="1">
      <alignment horizontal="right"/>
    </xf>
    <xf numFmtId="165" fontId="24" fillId="23" borderId="6" xfId="12" applyNumberFormat="1" applyFont="1" applyFill="1" applyBorder="1" applyAlignment="1">
      <alignment horizontal="right"/>
    </xf>
    <xf numFmtId="165" fontId="24" fillId="23" borderId="0" xfId="0" applyNumberFormat="1" applyFont="1" applyFill="1" applyAlignment="1">
      <alignment horizontal="right"/>
    </xf>
    <xf numFmtId="165" fontId="49" fillId="23" borderId="0" xfId="12" applyNumberFormat="1" applyFont="1" applyFill="1" applyAlignment="1">
      <alignment horizontal="right"/>
    </xf>
    <xf numFmtId="165" fontId="49" fillId="23" borderId="6" xfId="12" applyNumberFormat="1" applyFont="1" applyFill="1" applyBorder="1" applyAlignment="1">
      <alignment horizontal="right"/>
    </xf>
    <xf numFmtId="165" fontId="49" fillId="23" borderId="0" xfId="0" applyNumberFormat="1" applyFont="1" applyFill="1" applyAlignment="1">
      <alignment horizontal="right"/>
    </xf>
    <xf numFmtId="0" fontId="56" fillId="16" borderId="0" xfId="0" applyFont="1" applyFill="1"/>
    <xf numFmtId="165" fontId="24" fillId="0" borderId="6" xfId="0" applyNumberFormat="1" applyFont="1" applyBorder="1" applyAlignment="1">
      <alignment horizontal="right"/>
    </xf>
    <xf numFmtId="165" fontId="49" fillId="0" borderId="6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3" fontId="0" fillId="0" borderId="0" xfId="0" applyNumberFormat="1"/>
    <xf numFmtId="170" fontId="0" fillId="0" borderId="0" xfId="0" applyNumberFormat="1"/>
    <xf numFmtId="165" fontId="0" fillId="0" borderId="0" xfId="0" applyNumberFormat="1"/>
    <xf numFmtId="0" fontId="23" fillId="0" borderId="0" xfId="0" applyFont="1" applyFill="1"/>
    <xf numFmtId="0" fontId="43" fillId="10" borderId="0" xfId="0" applyFont="1" applyFill="1"/>
    <xf numFmtId="0" fontId="57" fillId="0" borderId="0" xfId="0" applyFont="1"/>
    <xf numFmtId="0" fontId="15" fillId="0" borderId="0" xfId="0" applyFont="1" applyAlignment="1">
      <alignment horizontal="right"/>
    </xf>
    <xf numFmtId="0" fontId="58" fillId="25" borderId="0" xfId="0" applyFont="1" applyFill="1"/>
    <xf numFmtId="0" fontId="58" fillId="26" borderId="0" xfId="0" applyFont="1" applyFill="1"/>
    <xf numFmtId="0" fontId="24" fillId="11" borderId="0" xfId="0" applyFont="1" applyFill="1"/>
    <xf numFmtId="0" fontId="33" fillId="11" borderId="0" xfId="0" applyFont="1" applyFill="1"/>
    <xf numFmtId="0" fontId="25" fillId="10" borderId="0" xfId="0" applyFont="1" applyFill="1"/>
    <xf numFmtId="0" fontId="25" fillId="10" borderId="0" xfId="0" applyFont="1" applyFill="1" applyAlignment="1">
      <alignment horizontal="center"/>
    </xf>
    <xf numFmtId="0" fontId="24" fillId="11" borderId="28" xfId="0" applyFont="1" applyFill="1" applyBorder="1"/>
    <xf numFmtId="0" fontId="24" fillId="11" borderId="10" xfId="0" applyFont="1" applyFill="1" applyBorder="1"/>
    <xf numFmtId="169" fontId="24" fillId="11" borderId="11" xfId="12" applyNumberFormat="1" applyFont="1" applyFill="1" applyBorder="1" applyAlignment="1">
      <alignment horizontal="right"/>
    </xf>
    <xf numFmtId="0" fontId="24" fillId="11" borderId="27" xfId="0" applyFont="1" applyFill="1" applyBorder="1"/>
    <xf numFmtId="0" fontId="24" fillId="11" borderId="7" xfId="0" applyFont="1" applyFill="1" applyBorder="1"/>
    <xf numFmtId="0" fontId="25" fillId="11" borderId="27" xfId="0" applyFont="1" applyFill="1" applyBorder="1"/>
    <xf numFmtId="0" fontId="25" fillId="11" borderId="7" xfId="0" applyFont="1" applyFill="1" applyBorder="1"/>
    <xf numFmtId="169" fontId="25" fillId="11" borderId="11" xfId="12" applyNumberFormat="1" applyFont="1" applyFill="1" applyBorder="1" applyAlignment="1">
      <alignment horizontal="right"/>
    </xf>
    <xf numFmtId="0" fontId="24" fillId="0" borderId="0" xfId="0" applyFont="1" applyAlignment="1">
      <alignment horizontal="left" indent="1"/>
    </xf>
    <xf numFmtId="165" fontId="24" fillId="0" borderId="16" xfId="0" applyNumberFormat="1" applyFont="1" applyBorder="1" applyAlignment="1">
      <alignment horizontal="right"/>
    </xf>
    <xf numFmtId="0" fontId="44" fillId="0" borderId="0" xfId="0" applyFont="1" applyFill="1"/>
    <xf numFmtId="0" fontId="59" fillId="15" borderId="0" xfId="0" applyFont="1" applyFill="1"/>
    <xf numFmtId="165" fontId="49" fillId="22" borderId="6" xfId="12" applyNumberFormat="1" applyFont="1" applyFill="1" applyBorder="1" applyAlignment="1">
      <alignment horizontal="right"/>
    </xf>
    <xf numFmtId="0" fontId="58" fillId="25" borderId="0" xfId="0" applyFont="1" applyFill="1" applyAlignment="1">
      <alignment horizontal="left"/>
    </xf>
    <xf numFmtId="0" fontId="58" fillId="25" borderId="0" xfId="0" applyFont="1" applyFill="1" applyAlignment="1">
      <alignment horizontal="center"/>
    </xf>
    <xf numFmtId="0" fontId="65" fillId="0" borderId="0" xfId="0" applyFont="1"/>
    <xf numFmtId="0" fontId="65" fillId="10" borderId="0" xfId="0" applyFont="1" applyFill="1"/>
    <xf numFmtId="0" fontId="65" fillId="17" borderId="0" xfId="0" applyFont="1" applyFill="1"/>
    <xf numFmtId="0" fontId="67" fillId="17" borderId="0" xfId="0" applyFont="1" applyFill="1"/>
    <xf numFmtId="0" fontId="65" fillId="23" borderId="0" xfId="0" applyFont="1" applyFill="1"/>
    <xf numFmtId="0" fontId="69" fillId="0" borderId="0" xfId="0" applyFont="1"/>
    <xf numFmtId="0" fontId="70" fillId="23" borderId="0" xfId="0" applyFont="1" applyFill="1"/>
    <xf numFmtId="0" fontId="65" fillId="24" borderId="0" xfId="0" applyFont="1" applyFill="1"/>
    <xf numFmtId="0" fontId="72" fillId="23" borderId="0" xfId="0" applyFont="1" applyFill="1"/>
    <xf numFmtId="0" fontId="73" fillId="17" borderId="0" xfId="0" applyFont="1" applyFill="1"/>
    <xf numFmtId="0" fontId="15" fillId="12" borderId="0" xfId="0" applyFont="1" applyFill="1"/>
    <xf numFmtId="0" fontId="0" fillId="12" borderId="0" xfId="0" applyFill="1"/>
    <xf numFmtId="0" fontId="56" fillId="12" borderId="0" xfId="0" applyFont="1" applyFill="1"/>
    <xf numFmtId="0" fontId="0" fillId="0" borderId="0" xfId="0" applyAlignment="1">
      <alignment horizontal="center"/>
    </xf>
    <xf numFmtId="0" fontId="55" fillId="24" borderId="0" xfId="0" applyFont="1" applyFill="1"/>
    <xf numFmtId="49" fontId="65" fillId="17" borderId="0" xfId="0" applyNumberFormat="1" applyFont="1" applyFill="1" applyProtection="1">
      <protection locked="0"/>
    </xf>
    <xf numFmtId="0" fontId="23" fillId="15" borderId="13" xfId="0" applyFont="1" applyFill="1" applyBorder="1" applyProtection="1">
      <protection locked="0"/>
    </xf>
    <xf numFmtId="169" fontId="23" fillId="15" borderId="13" xfId="12" applyNumberFormat="1" applyFont="1" applyFill="1" applyBorder="1" applyProtection="1">
      <protection locked="0"/>
    </xf>
    <xf numFmtId="169" fontId="23" fillId="15" borderId="21" xfId="12" applyNumberFormat="1" applyFont="1" applyFill="1" applyBorder="1" applyProtection="1">
      <protection locked="0"/>
    </xf>
    <xf numFmtId="0" fontId="23" fillId="15" borderId="11" xfId="0" applyFont="1" applyFill="1" applyBorder="1" applyProtection="1">
      <protection locked="0"/>
    </xf>
    <xf numFmtId="169" fontId="23" fillId="15" borderId="11" xfId="12" applyNumberFormat="1" applyFont="1" applyFill="1" applyBorder="1" applyProtection="1">
      <protection locked="0"/>
    </xf>
    <xf numFmtId="169" fontId="23" fillId="15" borderId="22" xfId="12" applyNumberFormat="1" applyFont="1" applyFill="1" applyBorder="1" applyProtection="1">
      <protection locked="0"/>
    </xf>
    <xf numFmtId="0" fontId="23" fillId="15" borderId="12" xfId="0" applyFont="1" applyFill="1" applyBorder="1" applyProtection="1">
      <protection locked="0"/>
    </xf>
    <xf numFmtId="169" fontId="23" fillId="15" borderId="12" xfId="12" applyNumberFormat="1" applyFont="1" applyFill="1" applyBorder="1" applyProtection="1">
      <protection locked="0"/>
    </xf>
    <xf numFmtId="169" fontId="23" fillId="15" borderId="23" xfId="12" applyNumberFormat="1" applyFont="1" applyFill="1" applyBorder="1" applyProtection="1">
      <protection locked="0"/>
    </xf>
    <xf numFmtId="0" fontId="23" fillId="15" borderId="0" xfId="0" applyFont="1" applyFill="1" applyProtection="1">
      <protection locked="0"/>
    </xf>
    <xf numFmtId="0" fontId="23" fillId="15" borderId="11" xfId="12" applyNumberFormat="1" applyFont="1" applyFill="1" applyBorder="1" applyAlignment="1" applyProtection="1">
      <alignment wrapText="1"/>
      <protection locked="0"/>
    </xf>
    <xf numFmtId="0" fontId="23" fillId="15" borderId="50" xfId="12" applyNumberFormat="1" applyFont="1" applyFill="1" applyBorder="1" applyAlignment="1" applyProtection="1">
      <alignment wrapText="1"/>
      <protection locked="0"/>
    </xf>
    <xf numFmtId="169" fontId="23" fillId="15" borderId="51" xfId="12" applyNumberFormat="1" applyFont="1" applyFill="1" applyBorder="1" applyProtection="1">
      <protection locked="0"/>
    </xf>
    <xf numFmtId="169" fontId="23" fillId="15" borderId="52" xfId="12" applyNumberFormat="1" applyFont="1" applyFill="1" applyBorder="1" applyProtection="1">
      <protection locked="0"/>
    </xf>
    <xf numFmtId="169" fontId="23" fillId="15" borderId="53" xfId="12" applyNumberFormat="1" applyFont="1" applyFill="1" applyBorder="1" applyProtection="1">
      <protection locked="0"/>
    </xf>
    <xf numFmtId="9" fontId="23" fillId="15" borderId="71" xfId="0" applyNumberFormat="1" applyFont="1" applyFill="1" applyBorder="1" applyProtection="1">
      <protection locked="0"/>
    </xf>
    <xf numFmtId="0" fontId="23" fillId="15" borderId="49" xfId="0" applyFont="1" applyFill="1" applyBorder="1" applyProtection="1">
      <protection locked="0"/>
    </xf>
    <xf numFmtId="0" fontId="23" fillId="15" borderId="25" xfId="0" applyFont="1" applyFill="1" applyBorder="1" applyProtection="1">
      <protection locked="0"/>
    </xf>
    <xf numFmtId="169" fontId="23" fillId="15" borderId="18" xfId="12" applyNumberFormat="1" applyFont="1" applyFill="1" applyBorder="1" applyProtection="1">
      <protection locked="0"/>
    </xf>
    <xf numFmtId="169" fontId="23" fillId="15" borderId="55" xfId="12" applyNumberFormat="1" applyFont="1" applyFill="1" applyBorder="1" applyProtection="1">
      <protection locked="0"/>
    </xf>
    <xf numFmtId="169" fontId="23" fillId="15" borderId="19" xfId="12" applyNumberFormat="1" applyFont="1" applyFill="1" applyBorder="1" applyProtection="1">
      <protection locked="0"/>
    </xf>
    <xf numFmtId="169" fontId="23" fillId="15" borderId="56" xfId="12" applyNumberFormat="1" applyFont="1" applyFill="1" applyBorder="1" applyProtection="1">
      <protection locked="0"/>
    </xf>
    <xf numFmtId="0" fontId="23" fillId="15" borderId="11" xfId="15" applyFont="1" applyFill="1" applyBorder="1" applyProtection="1">
      <protection locked="0"/>
    </xf>
    <xf numFmtId="0" fontId="23" fillId="15" borderId="27" xfId="0" applyFont="1" applyFill="1" applyBorder="1" applyAlignment="1" applyProtection="1">
      <protection locked="0"/>
    </xf>
    <xf numFmtId="0" fontId="23" fillId="15" borderId="7" xfId="0" applyFont="1" applyFill="1" applyBorder="1" applyAlignment="1" applyProtection="1">
      <protection locked="0"/>
    </xf>
    <xf numFmtId="0" fontId="23" fillId="15" borderId="54" xfId="0" applyFont="1" applyFill="1" applyBorder="1" applyAlignment="1" applyProtection="1">
      <protection locked="0"/>
    </xf>
    <xf numFmtId="0" fontId="24" fillId="15" borderId="0" xfId="14" applyFont="1" applyFill="1" applyProtection="1">
      <protection locked="0"/>
    </xf>
    <xf numFmtId="0" fontId="24" fillId="15" borderId="0" xfId="14" applyFont="1" applyFill="1" applyAlignment="1" applyProtection="1">
      <alignment horizontal="left"/>
      <protection locked="0"/>
    </xf>
    <xf numFmtId="0" fontId="23" fillId="15" borderId="39" xfId="0" applyFont="1" applyFill="1" applyBorder="1" applyProtection="1">
      <protection locked="0"/>
    </xf>
    <xf numFmtId="0" fontId="23" fillId="15" borderId="40" xfId="0" applyFont="1" applyFill="1" applyBorder="1" applyProtection="1">
      <protection locked="0"/>
    </xf>
    <xf numFmtId="0" fontId="23" fillId="15" borderId="41" xfId="0" applyFont="1" applyFill="1" applyBorder="1" applyProtection="1">
      <protection locked="0"/>
    </xf>
    <xf numFmtId="0" fontId="23" fillId="15" borderId="38" xfId="0" applyFont="1" applyFill="1" applyBorder="1" applyProtection="1">
      <protection locked="0"/>
    </xf>
    <xf numFmtId="0" fontId="23" fillId="15" borderId="6" xfId="0" applyFont="1" applyFill="1" applyBorder="1" applyProtection="1">
      <protection locked="0"/>
    </xf>
    <xf numFmtId="0" fontId="23" fillId="15" borderId="9" xfId="0" applyFont="1" applyFill="1" applyBorder="1" applyProtection="1">
      <protection locked="0"/>
    </xf>
    <xf numFmtId="0" fontId="23" fillId="15" borderId="42" xfId="0" applyFont="1" applyFill="1" applyBorder="1" applyProtection="1">
      <protection locked="0"/>
    </xf>
    <xf numFmtId="0" fontId="23" fillId="15" borderId="43" xfId="0" applyFont="1" applyFill="1" applyBorder="1" applyProtection="1">
      <protection locked="0"/>
    </xf>
    <xf numFmtId="0" fontId="23" fillId="15" borderId="44" xfId="0" applyFont="1" applyFill="1" applyBorder="1" applyProtection="1">
      <protection locked="0"/>
    </xf>
    <xf numFmtId="0" fontId="23" fillId="15" borderId="32" xfId="0" applyFont="1" applyFill="1" applyBorder="1" applyProtection="1">
      <protection locked="0"/>
    </xf>
    <xf numFmtId="0" fontId="23" fillId="15" borderId="45" xfId="0" applyFont="1" applyFill="1" applyBorder="1" applyProtection="1">
      <protection locked="0"/>
    </xf>
    <xf numFmtId="0" fontId="23" fillId="15" borderId="33" xfId="0" applyFont="1" applyFill="1" applyBorder="1" applyProtection="1">
      <protection locked="0"/>
    </xf>
    <xf numFmtId="0" fontId="23" fillId="15" borderId="46" xfId="0" applyFont="1" applyFill="1" applyBorder="1" applyProtection="1">
      <protection locked="0"/>
    </xf>
    <xf numFmtId="0" fontId="23" fillId="15" borderId="47" xfId="0" applyFont="1" applyFill="1" applyBorder="1" applyProtection="1">
      <protection locked="0"/>
    </xf>
    <xf numFmtId="0" fontId="23" fillId="15" borderId="48" xfId="0" applyFont="1" applyFill="1" applyBorder="1" applyProtection="1">
      <protection locked="0"/>
    </xf>
    <xf numFmtId="0" fontId="23" fillId="15" borderId="35" xfId="0" applyFont="1" applyFill="1" applyBorder="1" applyProtection="1">
      <protection locked="0"/>
    </xf>
    <xf numFmtId="0" fontId="74" fillId="0" borderId="0" xfId="0" applyFont="1" applyAlignment="1">
      <alignment vertical="center"/>
    </xf>
    <xf numFmtId="0" fontId="75" fillId="0" borderId="0" xfId="0" applyFont="1"/>
    <xf numFmtId="0" fontId="0" fillId="27" borderId="0" xfId="0" applyFill="1"/>
    <xf numFmtId="0" fontId="22" fillId="0" borderId="0" xfId="0" applyFont="1" applyFill="1" applyBorder="1" applyAlignment="1"/>
    <xf numFmtId="49" fontId="36" fillId="17" borderId="0" xfId="0" applyNumberFormat="1" applyFont="1" applyFill="1" applyProtection="1">
      <protection locked="0"/>
    </xf>
    <xf numFmtId="0" fontId="66" fillId="17" borderId="0" xfId="0" applyFont="1" applyFill="1" applyAlignment="1"/>
    <xf numFmtId="0" fontId="24" fillId="0" borderId="0" xfId="0" applyFont="1" applyFill="1" applyBorder="1"/>
    <xf numFmtId="165" fontId="24" fillId="0" borderId="0" xfId="0" applyNumberFormat="1" applyFont="1" applyFill="1" applyBorder="1"/>
    <xf numFmtId="165" fontId="23" fillId="0" borderId="0" xfId="12" applyNumberFormat="1" applyFont="1" applyFill="1" applyBorder="1" applyAlignment="1" applyProtection="1">
      <alignment horizontal="right"/>
      <protection locked="0"/>
    </xf>
    <xf numFmtId="165" fontId="23" fillId="0" borderId="16" xfId="12" applyNumberFormat="1" applyFont="1" applyFill="1" applyBorder="1" applyAlignment="1" applyProtection="1">
      <alignment horizontal="right"/>
      <protection locked="0"/>
    </xf>
    <xf numFmtId="165" fontId="23" fillId="0" borderId="64" xfId="0" applyNumberFormat="1" applyFont="1" applyFill="1" applyBorder="1" applyAlignment="1">
      <alignment horizontal="right"/>
    </xf>
    <xf numFmtId="1" fontId="24" fillId="15" borderId="13" xfId="0" applyNumberFormat="1" applyFont="1" applyFill="1" applyBorder="1" applyProtection="1">
      <protection locked="0"/>
    </xf>
    <xf numFmtId="1" fontId="24" fillId="15" borderId="8" xfId="0" applyNumberFormat="1" applyFont="1" applyFill="1" applyBorder="1" applyProtection="1">
      <protection locked="0"/>
    </xf>
    <xf numFmtId="1" fontId="24" fillId="11" borderId="65" xfId="0" applyNumberFormat="1" applyFont="1" applyFill="1" applyBorder="1"/>
    <xf numFmtId="1" fontId="23" fillId="15" borderId="61" xfId="12" applyNumberFormat="1" applyFont="1" applyFill="1" applyBorder="1" applyAlignment="1" applyProtection="1">
      <alignment horizontal="right"/>
      <protection locked="0"/>
    </xf>
    <xf numFmtId="1" fontId="23" fillId="15" borderId="60" xfId="12" applyNumberFormat="1" applyFont="1" applyFill="1" applyBorder="1" applyAlignment="1" applyProtection="1">
      <alignment horizontal="right"/>
      <protection locked="0"/>
    </xf>
    <xf numFmtId="1" fontId="23" fillId="11" borderId="59" xfId="0" applyNumberFormat="1" applyFont="1" applyFill="1" applyBorder="1" applyAlignment="1">
      <alignment horizontal="right"/>
    </xf>
    <xf numFmtId="1" fontId="23" fillId="0" borderId="26" xfId="0" applyNumberFormat="1" applyFont="1" applyBorder="1"/>
    <xf numFmtId="0" fontId="31" fillId="10" borderId="0" xfId="0" applyFont="1" applyFill="1" applyAlignment="1">
      <alignment horizontal="center"/>
    </xf>
    <xf numFmtId="171" fontId="43" fillId="0" borderId="0" xfId="12" applyNumberFormat="1" applyFont="1"/>
    <xf numFmtId="171" fontId="43" fillId="0" borderId="0" xfId="12" applyNumberFormat="1" applyFont="1" applyAlignment="1">
      <alignment horizontal="right"/>
    </xf>
    <xf numFmtId="171" fontId="43" fillId="0" borderId="64" xfId="12" applyNumberFormat="1" applyFont="1" applyBorder="1" applyAlignment="1">
      <alignment horizontal="right"/>
    </xf>
    <xf numFmtId="171" fontId="24" fillId="0" borderId="0" xfId="12" applyNumberFormat="1" applyFont="1"/>
    <xf numFmtId="171" fontId="23" fillId="0" borderId="0" xfId="12" applyNumberFormat="1" applyFont="1" applyFill="1" applyBorder="1" applyAlignment="1">
      <alignment horizontal="right"/>
    </xf>
    <xf numFmtId="171" fontId="23" fillId="0" borderId="16" xfId="12" applyNumberFormat="1" applyFont="1" applyFill="1" applyBorder="1" applyAlignment="1">
      <alignment horizontal="right"/>
    </xf>
    <xf numFmtId="171" fontId="23" fillId="0" borderId="64" xfId="12" applyNumberFormat="1" applyFont="1" applyBorder="1" applyAlignment="1">
      <alignment horizontal="right"/>
    </xf>
    <xf numFmtId="171" fontId="25" fillId="0" borderId="0" xfId="12" applyNumberFormat="1" applyFont="1"/>
    <xf numFmtId="171" fontId="22" fillId="0" borderId="0" xfId="12" applyNumberFormat="1" applyFont="1" applyFill="1" applyBorder="1" applyAlignment="1">
      <alignment horizontal="right"/>
    </xf>
    <xf numFmtId="171" fontId="22" fillId="0" borderId="64" xfId="12" applyNumberFormat="1" applyFont="1" applyBorder="1" applyAlignment="1">
      <alignment horizontal="right"/>
    </xf>
    <xf numFmtId="171" fontId="23" fillId="0" borderId="0" xfId="12" applyNumberFormat="1" applyFont="1"/>
    <xf numFmtId="171" fontId="23" fillId="0" borderId="0" xfId="12" applyNumberFormat="1" applyFont="1" applyAlignment="1">
      <alignment horizontal="right"/>
    </xf>
    <xf numFmtId="171" fontId="23" fillId="0" borderId="16" xfId="12" applyNumberFormat="1" applyFont="1" applyBorder="1" applyAlignment="1">
      <alignment horizontal="right"/>
    </xf>
    <xf numFmtId="171" fontId="22" fillId="18" borderId="63" xfId="12" applyNumberFormat="1" applyFont="1" applyFill="1" applyBorder="1"/>
    <xf numFmtId="171" fontId="22" fillId="18" borderId="63" xfId="12" applyNumberFormat="1" applyFont="1" applyFill="1" applyBorder="1" applyAlignment="1">
      <alignment horizontal="right"/>
    </xf>
    <xf numFmtId="171" fontId="22" fillId="18" borderId="66" xfId="12" applyNumberFormat="1" applyFont="1" applyFill="1" applyBorder="1" applyAlignment="1">
      <alignment horizontal="right"/>
    </xf>
    <xf numFmtId="1" fontId="24" fillId="11" borderId="61" xfId="0" applyNumberFormat="1" applyFont="1" applyFill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76" fillId="28" borderId="0" xfId="0" applyFont="1" applyFill="1"/>
    <xf numFmtId="0" fontId="0" fillId="28" borderId="0" xfId="0" applyFill="1"/>
    <xf numFmtId="0" fontId="41" fillId="28" borderId="0" xfId="0" applyFont="1" applyFill="1" applyBorder="1"/>
    <xf numFmtId="0" fontId="23" fillId="28" borderId="0" xfId="0" applyFont="1" applyFill="1"/>
    <xf numFmtId="0" fontId="23" fillId="28" borderId="0" xfId="0" applyFont="1" applyFill="1" applyAlignment="1">
      <alignment horizontal="left"/>
    </xf>
    <xf numFmtId="0" fontId="44" fillId="28" borderId="0" xfId="0" applyFont="1" applyFill="1"/>
    <xf numFmtId="0" fontId="41" fillId="28" borderId="0" xfId="0" applyFont="1" applyFill="1"/>
    <xf numFmtId="0" fontId="22" fillId="28" borderId="0" xfId="0" applyFont="1" applyFill="1"/>
    <xf numFmtId="0" fontId="42" fillId="28" borderId="0" xfId="0" applyFont="1" applyFill="1"/>
    <xf numFmtId="0" fontId="43" fillId="28" borderId="0" xfId="0" applyFont="1" applyFill="1"/>
    <xf numFmtId="0" fontId="23" fillId="28" borderId="0" xfId="0" quotePrefix="1" applyFont="1" applyFill="1"/>
    <xf numFmtId="0" fontId="24" fillId="28" borderId="0" xfId="0" applyFont="1" applyFill="1"/>
    <xf numFmtId="0" fontId="31" fillId="28" borderId="0" xfId="0" applyFont="1" applyFill="1"/>
    <xf numFmtId="0" fontId="32" fillId="28" borderId="0" xfId="0" applyFont="1" applyFill="1"/>
    <xf numFmtId="0" fontId="0" fillId="0" borderId="0" xfId="0" applyFill="1"/>
    <xf numFmtId="0" fontId="65" fillId="0" borderId="0" xfId="0" applyFont="1" applyFill="1"/>
    <xf numFmtId="0" fontId="67" fillId="0" borderId="0" xfId="0" applyFont="1" applyFill="1"/>
    <xf numFmtId="0" fontId="65" fillId="10" borderId="16" xfId="0" applyFont="1" applyFill="1" applyBorder="1"/>
    <xf numFmtId="0" fontId="70" fillId="10" borderId="16" xfId="0" applyFont="1" applyFill="1" applyBorder="1"/>
    <xf numFmtId="0" fontId="65" fillId="10" borderId="16" xfId="0" applyFont="1" applyFill="1" applyBorder="1" applyAlignment="1">
      <alignment textRotation="135"/>
    </xf>
    <xf numFmtId="0" fontId="67" fillId="10" borderId="16" xfId="0" applyFont="1" applyFill="1" applyBorder="1"/>
    <xf numFmtId="0" fontId="65" fillId="0" borderId="14" xfId="0" applyFont="1" applyBorder="1"/>
    <xf numFmtId="0" fontId="65" fillId="10" borderId="20" xfId="0" applyFont="1" applyFill="1" applyBorder="1"/>
    <xf numFmtId="0" fontId="80" fillId="0" borderId="0" xfId="0" applyFont="1" applyFill="1"/>
    <xf numFmtId="0" fontId="65" fillId="10" borderId="64" xfId="0" applyFont="1" applyFill="1" applyBorder="1"/>
    <xf numFmtId="0" fontId="65" fillId="10" borderId="67" xfId="0" applyFont="1" applyFill="1" applyBorder="1"/>
    <xf numFmtId="0" fontId="65" fillId="10" borderId="69" xfId="0" applyFont="1" applyFill="1" applyBorder="1"/>
    <xf numFmtId="0" fontId="65" fillId="0" borderId="0" xfId="0" applyFont="1" applyFill="1" applyBorder="1"/>
    <xf numFmtId="0" fontId="22" fillId="0" borderId="69" xfId="0" applyFont="1" applyFill="1" applyBorder="1" applyAlignment="1">
      <alignment horizontal="center"/>
    </xf>
    <xf numFmtId="0" fontId="65" fillId="0" borderId="0" xfId="0" applyFont="1" applyBorder="1"/>
    <xf numFmtId="0" fontId="22" fillId="0" borderId="68" xfId="0" applyFont="1" applyFill="1" applyBorder="1" applyAlignment="1">
      <alignment horizontal="center"/>
    </xf>
    <xf numFmtId="0" fontId="22" fillId="0" borderId="70" xfId="0" applyFont="1" applyFill="1" applyBorder="1" applyAlignment="1">
      <alignment horizontal="center"/>
    </xf>
    <xf numFmtId="0" fontId="65" fillId="0" borderId="64" xfId="0" applyFont="1" applyFill="1" applyBorder="1"/>
    <xf numFmtId="0" fontId="23" fillId="10" borderId="50" xfId="0" applyFont="1" applyFill="1" applyBorder="1" applyAlignment="1">
      <alignment horizontal="left"/>
    </xf>
    <xf numFmtId="0" fontId="23" fillId="10" borderId="14" xfId="0" applyFont="1" applyFill="1" applyBorder="1" applyAlignment="1">
      <alignment horizontal="left"/>
    </xf>
    <xf numFmtId="0" fontId="35" fillId="11" borderId="36" xfId="0" applyFont="1" applyFill="1" applyBorder="1" applyAlignment="1">
      <alignment horizontal="center"/>
    </xf>
    <xf numFmtId="0" fontId="35" fillId="11" borderId="37" xfId="0" applyFont="1" applyFill="1" applyBorder="1" applyAlignment="1">
      <alignment horizontal="center"/>
    </xf>
    <xf numFmtId="0" fontId="35" fillId="11" borderId="38" xfId="0" applyFont="1" applyFill="1" applyBorder="1" applyAlignment="1">
      <alignment horizontal="center"/>
    </xf>
    <xf numFmtId="0" fontId="24" fillId="11" borderId="31" xfId="0" applyFont="1" applyFill="1" applyBorder="1" applyAlignment="1">
      <alignment horizontal="left"/>
    </xf>
    <xf numFmtId="0" fontId="24" fillId="11" borderId="32" xfId="0" applyFont="1" applyFill="1" applyBorder="1" applyAlignment="1">
      <alignment horizontal="left"/>
    </xf>
    <xf numFmtId="0" fontId="24" fillId="11" borderId="0" xfId="0" applyFont="1" applyFill="1" applyAlignment="1">
      <alignment horizontal="left"/>
    </xf>
    <xf numFmtId="0" fontId="24" fillId="11" borderId="33" xfId="0" applyFont="1" applyFill="1" applyBorder="1" applyAlignment="1">
      <alignment horizontal="left"/>
    </xf>
    <xf numFmtId="0" fontId="24" fillId="11" borderId="34" xfId="0" applyFont="1" applyFill="1" applyBorder="1" applyAlignment="1">
      <alignment horizontal="left"/>
    </xf>
    <xf numFmtId="0" fontId="24" fillId="11" borderId="35" xfId="0" applyFont="1" applyFill="1" applyBorder="1" applyAlignment="1">
      <alignment horizontal="left"/>
    </xf>
    <xf numFmtId="0" fontId="22" fillId="12" borderId="73" xfId="0" applyFont="1" applyFill="1" applyBorder="1" applyAlignment="1">
      <alignment horizontal="center"/>
    </xf>
    <xf numFmtId="0" fontId="22" fillId="12" borderId="74" xfId="0" applyFont="1" applyFill="1" applyBorder="1" applyAlignment="1">
      <alignment horizontal="center"/>
    </xf>
    <xf numFmtId="0" fontId="22" fillId="12" borderId="75" xfId="0" applyFont="1" applyFill="1" applyBorder="1" applyAlignment="1">
      <alignment horizontal="center"/>
    </xf>
    <xf numFmtId="0" fontId="59" fillId="15" borderId="73" xfId="0" applyFont="1" applyFill="1" applyBorder="1" applyAlignment="1">
      <alignment horizontal="center"/>
    </xf>
    <xf numFmtId="0" fontId="59" fillId="15" borderId="74" xfId="0" applyFont="1" applyFill="1" applyBorder="1" applyAlignment="1">
      <alignment horizontal="center"/>
    </xf>
    <xf numFmtId="0" fontId="59" fillId="15" borderId="75" xfId="0" applyFont="1" applyFill="1" applyBorder="1" applyAlignment="1">
      <alignment horizontal="center"/>
    </xf>
    <xf numFmtId="0" fontId="25" fillId="12" borderId="73" xfId="0" applyFont="1" applyFill="1" applyBorder="1" applyAlignment="1">
      <alignment horizontal="center" vertical="top" wrapText="1"/>
    </xf>
    <xf numFmtId="0" fontId="25" fillId="12" borderId="74" xfId="0" applyFont="1" applyFill="1" applyBorder="1" applyAlignment="1">
      <alignment horizontal="center" vertical="top"/>
    </xf>
    <xf numFmtId="0" fontId="25" fillId="12" borderId="75" xfId="0" applyFont="1" applyFill="1" applyBorder="1" applyAlignment="1">
      <alignment horizontal="center" vertical="top"/>
    </xf>
    <xf numFmtId="0" fontId="22" fillId="12" borderId="64" xfId="0" applyFont="1" applyFill="1" applyBorder="1" applyAlignment="1">
      <alignment horizontal="center"/>
    </xf>
    <xf numFmtId="0" fontId="22" fillId="12" borderId="0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left"/>
    </xf>
    <xf numFmtId="0" fontId="59" fillId="15" borderId="0" xfId="0" applyFont="1" applyFill="1" applyAlignment="1">
      <alignment horizontal="center"/>
    </xf>
    <xf numFmtId="0" fontId="50" fillId="12" borderId="73" xfId="0" applyFont="1" applyFill="1" applyBorder="1" applyAlignment="1">
      <alignment horizontal="center" vertical="top" wrapText="1"/>
    </xf>
    <xf numFmtId="0" fontId="50" fillId="12" borderId="74" xfId="0" applyFont="1" applyFill="1" applyBorder="1" applyAlignment="1">
      <alignment horizontal="center" vertical="top"/>
    </xf>
    <xf numFmtId="0" fontId="50" fillId="12" borderId="75" xfId="0" applyFont="1" applyFill="1" applyBorder="1" applyAlignment="1">
      <alignment horizontal="center" vertical="top"/>
    </xf>
    <xf numFmtId="0" fontId="22" fillId="12" borderId="67" xfId="0" applyFont="1" applyFill="1" applyBorder="1" applyAlignment="1">
      <alignment horizontal="center"/>
    </xf>
    <xf numFmtId="0" fontId="22" fillId="12" borderId="14" xfId="0" applyFont="1" applyFill="1" applyBorder="1" applyAlignment="1">
      <alignment horizontal="center"/>
    </xf>
    <xf numFmtId="0" fontId="71" fillId="24" borderId="0" xfId="0" applyFont="1" applyFill="1" applyAlignment="1">
      <alignment horizontal="center"/>
    </xf>
    <xf numFmtId="0" fontId="68" fillId="23" borderId="0" xfId="0" applyFont="1" applyFill="1" applyAlignment="1">
      <alignment horizontal="center"/>
    </xf>
  </cellXfs>
  <cellStyles count="17">
    <cellStyle name="Anteckning" xfId="10" builtinId="10" hidden="1"/>
    <cellStyle name="Beräkning" xfId="6" builtinId="22" hidden="1"/>
    <cellStyle name="Bra" xfId="1" builtinId="26" hidden="1"/>
    <cellStyle name="Dekorfärg1" xfId="14" builtinId="29"/>
    <cellStyle name="Dålig" xfId="2" builtinId="27" hidden="1"/>
    <cellStyle name="Förklarande text" xfId="11" builtinId="53" hidden="1"/>
    <cellStyle name="Hyperlänk" xfId="16" builtinId="8"/>
    <cellStyle name="Indata" xfId="4" builtinId="20" hidden="1"/>
    <cellStyle name="Kontrollcell" xfId="8" builtinId="23" hidden="1"/>
    <cellStyle name="Länkad cell" xfId="7" builtinId="24" hidden="1"/>
    <cellStyle name="Neutral" xfId="3" builtinId="28" hidden="1"/>
    <cellStyle name="Normal" xfId="0" builtinId="0" customBuiltin="1"/>
    <cellStyle name="Normal 2" xfId="15" xr:uid="{B5CE2CAC-989A-4D73-A7C8-8861A78B3169}"/>
    <cellStyle name="Procent" xfId="13" builtinId="5"/>
    <cellStyle name="Tusental" xfId="12" builtinId="3"/>
    <cellStyle name="Utdata" xfId="5" builtinId="21" hidden="1"/>
    <cellStyle name="Varningstext" xfId="9" builtinId="11" hidden="1"/>
  </cellStyles>
  <dxfs count="3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7"/>
      </font>
      <fill>
        <patternFill patternType="solid">
          <bgColor theme="7" tint="0.79998168889431442"/>
        </patternFill>
      </fill>
      <border>
        <left/>
        <right/>
        <top/>
        <bottom/>
      </border>
    </dxf>
    <dxf>
      <font>
        <color rgb="FF009900"/>
      </font>
    </dxf>
    <dxf>
      <font>
        <color theme="7"/>
      </font>
      <fill>
        <patternFill patternType="solid">
          <bgColor theme="7" tint="0.79998168889431442"/>
        </patternFill>
      </fill>
      <border>
        <left/>
        <right/>
        <top/>
        <bottom/>
      </border>
    </dxf>
    <dxf>
      <font>
        <color rgb="FF009900"/>
      </font>
    </dxf>
    <dxf>
      <font>
        <color theme="7"/>
      </font>
      <fill>
        <patternFill patternType="solid">
          <bgColor theme="7" tint="0.79998168889431442"/>
        </patternFill>
      </fill>
      <border>
        <left/>
        <right/>
        <top/>
        <bottom/>
      </border>
    </dxf>
    <dxf>
      <font>
        <color rgb="FF009900"/>
      </font>
    </dxf>
    <dxf>
      <font>
        <color theme="7"/>
      </font>
      <fill>
        <patternFill patternType="solid">
          <bgColor theme="7" tint="0.79998168889431442"/>
        </patternFill>
      </fill>
      <border>
        <left/>
        <right/>
        <top/>
        <bottom/>
      </border>
    </dxf>
    <dxf>
      <font>
        <color rgb="FF009900"/>
      </font>
    </dxf>
    <dxf>
      <font>
        <color theme="7"/>
      </font>
      <fill>
        <patternFill patternType="solid">
          <bgColor theme="7" tint="0.79998168889431442"/>
        </patternFill>
      </fill>
      <border>
        <left/>
        <right/>
        <top/>
        <bottom/>
      </border>
    </dxf>
    <dxf>
      <font>
        <color rgb="FF009900"/>
      </font>
    </dxf>
    <dxf>
      <font>
        <color theme="7"/>
      </font>
      <fill>
        <patternFill patternType="solid">
          <bgColor theme="7" tint="0.79998168889431442"/>
        </patternFill>
      </fill>
      <border>
        <left/>
        <right/>
        <top/>
        <bottom/>
      </border>
    </dxf>
    <dxf>
      <font>
        <color rgb="FF009900"/>
      </font>
    </dxf>
    <dxf>
      <font>
        <color theme="7"/>
      </font>
      <fill>
        <patternFill patternType="solid">
          <bgColor theme="7" tint="0.79998168889431442"/>
        </patternFill>
      </fill>
      <border>
        <left/>
        <right/>
        <top/>
        <bottom/>
      </border>
    </dxf>
    <dxf>
      <font>
        <color rgb="FF009900"/>
      </font>
    </dxf>
    <dxf>
      <font>
        <color theme="7"/>
      </font>
      <fill>
        <patternFill patternType="solid">
          <bgColor theme="7" tint="0.79998168889431442"/>
        </patternFill>
      </fill>
      <border>
        <left/>
        <right/>
        <top/>
        <bottom/>
      </border>
    </dxf>
    <dxf>
      <font>
        <color rgb="FF009900"/>
      </font>
    </dxf>
    <dxf>
      <font>
        <color theme="7"/>
      </font>
      <fill>
        <patternFill patternType="solid">
          <bgColor theme="7" tint="0.79998168889431442"/>
        </patternFill>
      </fill>
      <border>
        <left/>
        <right/>
        <top/>
        <bottom/>
      </border>
    </dxf>
    <dxf>
      <font>
        <color rgb="FF009900"/>
      </font>
    </dxf>
    <dxf>
      <font>
        <color theme="7"/>
      </font>
      <fill>
        <patternFill patternType="solid">
          <bgColor theme="7" tint="0.79998168889431442"/>
        </patternFill>
      </fill>
      <border>
        <left/>
        <right/>
        <top/>
        <bottom/>
      </border>
    </dxf>
    <dxf>
      <font>
        <color rgb="FF009900"/>
      </font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9900"/>
      <color rgb="FFCCECFF"/>
      <color rgb="FFCAF5C7"/>
      <color rgb="FFD6DCE0"/>
      <color rgb="FFF0EAED"/>
      <color rgb="FFFFE1E5"/>
      <color rgb="FF99CCFF"/>
      <color rgb="FFE44880"/>
      <color rgb="FFE7E7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sv-SE"/>
              <a:t>Projektets nyttor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0" i="0" u="none" strike="noStrike" kern="1200" spc="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'(DOLD) Underlag till diagram 1'!$B$7</c:f>
              <c:strCache>
                <c:ptCount val="1"/>
                <c:pt idx="0">
                  <c:v>Finansiella nyttor 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1'!$C$7:$J$7</c15:sqref>
                  </c15:fullRef>
                </c:ext>
              </c:extLst>
              <c:f>'(DOLD) Underlag till diagram 1'!$C$7:$F$7</c:f>
              <c:numCache>
                <c:formatCode>#\ ##0\ _k_r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D-4F24-BE7D-E4570C634FA5}"/>
            </c:ext>
          </c:extLst>
        </c:ser>
        <c:ser>
          <c:idx val="1"/>
          <c:order val="1"/>
          <c:tx>
            <c:strRef>
              <c:f>'(DOLD) Underlag till diagram 1'!$B$10</c:f>
              <c:strCache>
                <c:ptCount val="1"/>
                <c:pt idx="0">
                  <c:v>Omfördelningsnyttor ↺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1'!$C$10:$J$10</c15:sqref>
                  </c15:fullRef>
                </c:ext>
              </c:extLst>
              <c:f>'(DOLD) Underlag till diagram 1'!$C$10:$F$10</c:f>
              <c:numCache>
                <c:formatCode>#\ ##0\ _k_r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6D-4F24-BE7D-E4570C634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077984"/>
        <c:axId val="965078312"/>
      </c:barChart>
      <c:lineChart>
        <c:grouping val="stacked"/>
        <c:varyColors val="0"/>
        <c:ser>
          <c:idx val="2"/>
          <c:order val="2"/>
          <c:tx>
            <c:strRef>
              <c:f>'(DOLD) Underlag till diagram 1'!$B$17</c:f>
              <c:strCache>
                <c:ptCount val="1"/>
                <c:pt idx="0">
                  <c:v>Kvalitativ nytta, viktad 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2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1'!$C$17:$J$17</c15:sqref>
                  </c15:fullRef>
                </c:ext>
              </c:extLst>
              <c:f>'(DOLD) Underlag till diagram 1'!$C$17:$F$17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6D-4F24-BE7D-E4570C634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70096"/>
        <c:axId val="1031468456"/>
      </c:lineChart>
      <c:catAx>
        <c:axId val="9650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8312"/>
        <c:crosses val="autoZero"/>
        <c:auto val="1"/>
        <c:lblAlgn val="ctr"/>
        <c:lblOffset val="100"/>
        <c:noMultiLvlLbl val="0"/>
      </c:catAx>
      <c:valAx>
        <c:axId val="965078312"/>
        <c:scaling>
          <c:orientation val="minMax"/>
          <c:max val="500000"/>
          <c:min val="-5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en-US"/>
                  <a:t>Nyttor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\ ##0\ _k_r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7984"/>
        <c:crosses val="autoZero"/>
        <c:crossBetween val="between"/>
      </c:valAx>
      <c:valAx>
        <c:axId val="1031468456"/>
        <c:scaling>
          <c:orientation val="minMax"/>
          <c:max val="2"/>
          <c:min val="-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sv-SE"/>
                  <a:t>Kvalitativ nytta (viktad)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1031470096"/>
        <c:crosses val="max"/>
        <c:crossBetween val="between"/>
        <c:majorUnit val="0.5"/>
      </c:valAx>
      <c:catAx>
        <c:axId val="103147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468456"/>
        <c:crossesAt val="0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rgbClr val="BECDDC"/>
      </a:solidFill>
      <a:round/>
    </a:ln>
    <a:effectLst/>
  </c:spPr>
  <c:txPr>
    <a:bodyPr/>
    <a:lstStyle/>
    <a:p>
      <a:pPr>
        <a:defRPr b="0">
          <a:solidFill>
            <a:schemeClr val="tx2"/>
          </a:solidFill>
          <a:latin typeface="Gill Sans MT" panose="020B0502020104020203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100" b="1" i="0" u="none" strike="noStrike" kern="1200" spc="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sv-SE" sz="1100" b="1"/>
              <a:t>Projektets nyttor och kostnader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100" b="1" i="0" u="none" strike="noStrike" kern="1200" spc="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'(DOLD) Underlag till diagram 2'!$B$7</c:f>
              <c:strCache>
                <c:ptCount val="1"/>
                <c:pt idx="0">
                  <c:v>Grundläggande investering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2'!$C$7:$J$7</c15:sqref>
                  </c15:fullRef>
                </c:ext>
              </c:extLst>
              <c:f>'(DOLD) Underlag till diagram 2'!$C$7:$F$7</c:f>
              <c:numCache>
                <c:formatCode>#\ ##0\ _k_r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C-4A39-936A-061F9DB2B34D}"/>
            </c:ext>
          </c:extLst>
        </c:ser>
        <c:ser>
          <c:idx val="2"/>
          <c:order val="2"/>
          <c:tx>
            <c:strRef>
              <c:f>'(DOLD) Underlag till diagram 2'!$B$8</c:f>
              <c:strCache>
                <c:ptCount val="1"/>
                <c:pt idx="0">
                  <c:v>Drift/förvaltningskostnader</c:v>
                </c:pt>
              </c:strCache>
            </c:strRef>
          </c:tx>
          <c:spPr>
            <a:solidFill>
              <a:srgbClr val="FFE1E5"/>
            </a:solidFill>
            <a:ln w="25400"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2'!$C$8:$J$8</c15:sqref>
                  </c15:fullRef>
                </c:ext>
              </c:extLst>
              <c:f>'(DOLD) Underlag till diagram 2'!$C$8:$F$8</c:f>
              <c:numCache>
                <c:formatCode>#\ ##0\ _k_r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C-4A39-936A-061F9DB2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077984"/>
        <c:axId val="965078312"/>
      </c:barChart>
      <c:lineChart>
        <c:grouping val="stacked"/>
        <c:varyColors val="0"/>
        <c:ser>
          <c:idx val="0"/>
          <c:order val="0"/>
          <c:tx>
            <c:strRef>
              <c:f>'(DOLD) Underlag till diagram 2'!$B$36</c:f>
              <c:strCache>
                <c:ptCount val="1"/>
                <c:pt idx="0">
                  <c:v>Nyttokvot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2'!$C$36:$J$36</c15:sqref>
                  </c15:fullRef>
                </c:ext>
              </c:extLst>
              <c:f>'(DOLD) Underlag till diagram 2'!$C$36:$F$36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BC-4A39-936A-061F9DB2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70096"/>
        <c:axId val="1031468456"/>
      </c:lineChart>
      <c:catAx>
        <c:axId val="9650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8312"/>
        <c:crosses val="autoZero"/>
        <c:auto val="1"/>
        <c:lblAlgn val="ctr"/>
        <c:lblOffset val="100"/>
        <c:noMultiLvlLbl val="0"/>
      </c:catAx>
      <c:valAx>
        <c:axId val="965078312"/>
        <c:scaling>
          <c:orientation val="minMax"/>
          <c:max val="1000000"/>
          <c:min val="-1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sv-SE"/>
                  <a:t>Kostnader (sek)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\ ##0\ _k_r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7984"/>
        <c:crosses val="autoZero"/>
        <c:crossBetween val="between"/>
      </c:valAx>
      <c:valAx>
        <c:axId val="1031468456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sv-SE"/>
                  <a:t>Nyttokvot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1031470096"/>
        <c:crosses val="max"/>
        <c:crossBetween val="between"/>
        <c:majorUnit val="2"/>
      </c:valAx>
      <c:catAx>
        <c:axId val="103147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468456"/>
        <c:crossesAt val="0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rgbClr val="BECDDC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0">
          <a:solidFill>
            <a:schemeClr val="tx2"/>
          </a:solidFill>
          <a:latin typeface="Gill Sans MT" panose="020B0502020104020203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sv-SE"/>
              <a:t>Projektets nyttor, ackumulerat</a:t>
            </a:r>
          </a:p>
        </c:rich>
      </c:tx>
      <c:layout>
        <c:manualLayout>
          <c:xMode val="edge"/>
          <c:yMode val="edge"/>
          <c:x val="0.33541188935516547"/>
          <c:y val="2.2116898131159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0" i="0" u="none" strike="noStrike" kern="1200" spc="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'(DOLD) Underlag till diagram 1'!$B$8</c:f>
              <c:strCache>
                <c:ptCount val="1"/>
                <c:pt idx="0">
                  <c:v>Finansiella nyttor 💰 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'(DOLD) Underlag till diagram 1'!$C$4:$J$4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'(DOLD) Underlag till diagram 1'!$C$8:$J$8</c:f>
              <c:numCache>
                <c:formatCode>#\ ##0\ _k_r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7-48AD-91C4-D64448A367CA}"/>
            </c:ext>
          </c:extLst>
        </c:ser>
        <c:ser>
          <c:idx val="1"/>
          <c:order val="1"/>
          <c:tx>
            <c:strRef>
              <c:f>'(DOLD) Underlag till diagram 1'!$B$11</c:f>
              <c:strCache>
                <c:ptCount val="1"/>
                <c:pt idx="0">
                  <c:v>Omfördelningsnyttor ↺ ack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'(DOLD) Underlag till diagram 1'!$C$4:$J$4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'(DOLD) Underlag till diagram 1'!$C$11:$J$11</c:f>
              <c:numCache>
                <c:formatCode>#\ ##0\ _k_r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A7-48AD-91C4-D64448A36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077984"/>
        <c:axId val="965078312"/>
      </c:barChart>
      <c:lineChart>
        <c:grouping val="stacked"/>
        <c:varyColors val="0"/>
        <c:ser>
          <c:idx val="2"/>
          <c:order val="2"/>
          <c:tx>
            <c:strRef>
              <c:f>'(DOLD) Underlag till diagram 1'!$B$18</c:f>
              <c:strCache>
                <c:ptCount val="1"/>
                <c:pt idx="0">
                  <c:v>Kvalitativ nytta, viktad ack 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2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'(DOLD) Underlag till diagram 1'!$C$4:$J$4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'(DOLD) Underlag till diagram 1'!$C$18:$J$18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A7-48AD-91C4-D64448A36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70096"/>
        <c:axId val="1031468456"/>
      </c:lineChart>
      <c:catAx>
        <c:axId val="9650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8312"/>
        <c:crosses val="autoZero"/>
        <c:auto val="1"/>
        <c:lblAlgn val="ctr"/>
        <c:lblOffset val="100"/>
        <c:noMultiLvlLbl val="0"/>
      </c:catAx>
      <c:valAx>
        <c:axId val="965078312"/>
        <c:scaling>
          <c:orientation val="minMax"/>
          <c:max val="1500000"/>
          <c:min val="-14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en-US"/>
                  <a:t>Nyttor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\ ##0\ _k_r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7984"/>
        <c:crosses val="autoZero"/>
        <c:crossBetween val="between"/>
      </c:valAx>
      <c:valAx>
        <c:axId val="1031468456"/>
        <c:scaling>
          <c:orientation val="minMax"/>
          <c:max val="5"/>
          <c:min val="-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sv-SE" sz="1000" b="0" i="0" baseline="0">
                    <a:effectLst/>
                  </a:rPr>
                  <a:t>Kvalitativ nytta (viktad)</a:t>
                </a:r>
                <a:endParaRPr lang="sv-S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1031470096"/>
        <c:crosses val="max"/>
        <c:crossBetween val="between"/>
        <c:majorUnit val="1"/>
      </c:valAx>
      <c:catAx>
        <c:axId val="103147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468456"/>
        <c:crossesAt val="0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rgbClr val="BECDDC"/>
      </a:solidFill>
      <a:round/>
    </a:ln>
    <a:effectLst/>
  </c:spPr>
  <c:txPr>
    <a:bodyPr/>
    <a:lstStyle/>
    <a:p>
      <a:pPr>
        <a:defRPr b="0">
          <a:solidFill>
            <a:schemeClr val="tx2"/>
          </a:solidFill>
          <a:latin typeface="Gill Sans MT" panose="020B0502020104020203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sv-SE"/>
              <a:t>Projektets uteblivna nyttor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0" i="0" u="none" strike="noStrike" kern="1200" spc="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'(DOLD) Underlag till diagram 1'!$B$23</c:f>
              <c:strCache>
                <c:ptCount val="1"/>
                <c:pt idx="0">
                  <c:v>Finansiella nyttor 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1'!$C$23:$J$23</c15:sqref>
                  </c15:fullRef>
                </c:ext>
              </c:extLst>
              <c:f>'(DOLD) Underlag till diagram 1'!$C$23:$F$23</c:f>
              <c:numCache>
                <c:formatCode>#\ ##0\ _k_r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A-46E7-9886-59BCABFFDC03}"/>
            </c:ext>
          </c:extLst>
        </c:ser>
        <c:ser>
          <c:idx val="1"/>
          <c:order val="1"/>
          <c:tx>
            <c:strRef>
              <c:f>'(DOLD) Underlag till diagram 1'!$B$26</c:f>
              <c:strCache>
                <c:ptCount val="1"/>
                <c:pt idx="0">
                  <c:v>Omfördelningsnyttor ↺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1'!$C$26:$J$26</c15:sqref>
                  </c15:fullRef>
                </c:ext>
              </c:extLst>
              <c:f>'(DOLD) Underlag till diagram 1'!$C$26:$F$26</c:f>
              <c:numCache>
                <c:formatCode>#\ ##0\ _k_r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A-46E7-9886-59BCABFFD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077984"/>
        <c:axId val="965078312"/>
      </c:barChart>
      <c:lineChart>
        <c:grouping val="stacked"/>
        <c:varyColors val="0"/>
        <c:ser>
          <c:idx val="2"/>
          <c:order val="2"/>
          <c:tx>
            <c:strRef>
              <c:f>'(DOLD) Underlag till diagram 1'!$B$33</c:f>
              <c:strCache>
                <c:ptCount val="1"/>
                <c:pt idx="0">
                  <c:v>Kvalitativ nytta, viktad 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2"/>
              </a:solidFill>
              <a:ln w="9525">
                <a:solidFill>
                  <a:schemeClr val="bg1">
                    <a:alpha val="94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1'!$C$33:$J$33</c15:sqref>
                  </c15:fullRef>
                </c:ext>
              </c:extLst>
              <c:f>'(DOLD) Underlag till diagram 1'!$C$33:$F$33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EA-46E7-9886-59BCABFFD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70096"/>
        <c:axId val="1031468456"/>
      </c:lineChart>
      <c:catAx>
        <c:axId val="9650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8312"/>
        <c:crosses val="autoZero"/>
        <c:auto val="1"/>
        <c:lblAlgn val="ctr"/>
        <c:lblOffset val="100"/>
        <c:noMultiLvlLbl val="0"/>
      </c:catAx>
      <c:valAx>
        <c:axId val="965078312"/>
        <c:scaling>
          <c:orientation val="minMax"/>
          <c:max val="500000"/>
          <c:min val="-5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en-US"/>
                  <a:t>Nyttor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\ ##0\ _k_r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7984"/>
        <c:crosses val="autoZero"/>
        <c:crossBetween val="between"/>
      </c:valAx>
      <c:valAx>
        <c:axId val="1031468456"/>
        <c:scaling>
          <c:orientation val="minMax"/>
          <c:max val="2"/>
          <c:min val="-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en-US"/>
                  <a:t>Kvalitativ nytta (viktad)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1031470096"/>
        <c:crosses val="max"/>
        <c:crossBetween val="between"/>
        <c:majorUnit val="0.5"/>
      </c:valAx>
      <c:catAx>
        <c:axId val="103147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468456"/>
        <c:crossesAt val="0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rgbClr val="BECDDC"/>
      </a:solidFill>
      <a:round/>
    </a:ln>
    <a:effectLst/>
  </c:spPr>
  <c:txPr>
    <a:bodyPr/>
    <a:lstStyle/>
    <a:p>
      <a:pPr>
        <a:defRPr b="0">
          <a:solidFill>
            <a:schemeClr val="tx2"/>
          </a:solidFill>
          <a:latin typeface="Gill Sans MT" panose="020B0502020104020203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sv-SE"/>
              <a:t>Projektets uteblivna nyttor, ackumulerat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0" i="0" u="none" strike="noStrike" kern="1200" spc="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'(DOLD) Underlag till diagram 1'!$B$24</c:f>
              <c:strCache>
                <c:ptCount val="1"/>
                <c:pt idx="0">
                  <c:v>Finansiella nyttor 💰 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'(DOLD) Underlag till diagram 1'!$C$4:$J$4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'(DOLD) Underlag till diagram 1'!$C$24:$J$24</c:f>
              <c:numCache>
                <c:formatCode>#\ ##0\ _k_r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F-4E90-A35B-A31001FDDAA6}"/>
            </c:ext>
          </c:extLst>
        </c:ser>
        <c:ser>
          <c:idx val="1"/>
          <c:order val="1"/>
          <c:tx>
            <c:strRef>
              <c:f>'(DOLD) Underlag till diagram 1'!$B$27</c:f>
              <c:strCache>
                <c:ptCount val="1"/>
                <c:pt idx="0">
                  <c:v>Omfördelningsnyttor ↺ ack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'(DOLD) Underlag till diagram 1'!$C$4:$J$4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'(DOLD) Underlag till diagram 1'!$C$27:$J$27</c:f>
              <c:numCache>
                <c:formatCode>#\ ##0\ _k_r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F-4E90-A35B-A31001FDD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077984"/>
        <c:axId val="965078312"/>
      </c:barChart>
      <c:lineChart>
        <c:grouping val="stacked"/>
        <c:varyColors val="0"/>
        <c:ser>
          <c:idx val="2"/>
          <c:order val="2"/>
          <c:tx>
            <c:strRef>
              <c:f>'(DOLD) Underlag till diagram 1'!$B$34</c:f>
              <c:strCache>
                <c:ptCount val="1"/>
                <c:pt idx="0">
                  <c:v>Kvalitativ nytta, viktad ack 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2"/>
              </a:solidFill>
              <a:ln w="9525">
                <a:solidFill>
                  <a:schemeClr val="bg1">
                    <a:alpha val="94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'(DOLD) Underlag till diagram 1'!$C$4:$J$4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'(DOLD) Underlag till diagram 1'!$C$34:$J$34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AF-4E90-A35B-A31001FDD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70096"/>
        <c:axId val="1031468456"/>
      </c:lineChart>
      <c:catAx>
        <c:axId val="9650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8312"/>
        <c:crosses val="autoZero"/>
        <c:auto val="1"/>
        <c:lblAlgn val="ctr"/>
        <c:lblOffset val="100"/>
        <c:noMultiLvlLbl val="0"/>
      </c:catAx>
      <c:valAx>
        <c:axId val="965078312"/>
        <c:scaling>
          <c:orientation val="minMax"/>
          <c:max val="1400000"/>
          <c:min val="-14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en-US"/>
                  <a:t>Nyttor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\ ##0\ _k_r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7984"/>
        <c:crosses val="autoZero"/>
        <c:crossBetween val="between"/>
      </c:valAx>
      <c:valAx>
        <c:axId val="1031468456"/>
        <c:scaling>
          <c:orientation val="minMax"/>
          <c:max val="5"/>
          <c:min val="-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44546A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sv-SE" sz="1000" b="0" i="0" baseline="0">
                    <a:effectLst/>
                  </a:rPr>
                  <a:t>Kvalitativ nytta (viktad)</a:t>
                </a:r>
                <a:endParaRPr lang="sv-S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rgbClr val="44546A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1031470096"/>
        <c:crosses val="max"/>
        <c:crossBetween val="between"/>
        <c:majorUnit val="1"/>
      </c:valAx>
      <c:catAx>
        <c:axId val="103147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468456"/>
        <c:crossesAt val="0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rgbClr val="BECDDC"/>
      </a:solidFill>
      <a:round/>
    </a:ln>
    <a:effectLst/>
  </c:spPr>
  <c:txPr>
    <a:bodyPr/>
    <a:lstStyle/>
    <a:p>
      <a:pPr>
        <a:defRPr b="0">
          <a:solidFill>
            <a:schemeClr val="tx2"/>
          </a:solidFill>
          <a:latin typeface="Gill Sans MT" panose="020B0502020104020203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sv-SE"/>
              <a:t>Projektets nyttor och kostnader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0" i="0" u="none" strike="noStrike" kern="1200" spc="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'(DOLD) Underlag till diagram 2'!$B$7</c:f>
              <c:strCache>
                <c:ptCount val="1"/>
                <c:pt idx="0">
                  <c:v>Grundläggande investering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2'!$C$7:$J$7</c15:sqref>
                  </c15:fullRef>
                </c:ext>
              </c:extLst>
              <c:f>'(DOLD) Underlag till diagram 2'!$C$7:$F$7</c:f>
              <c:numCache>
                <c:formatCode>#\ ##0\ _k_r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09-4A3E-AB26-49610E78EAA6}"/>
            </c:ext>
          </c:extLst>
        </c:ser>
        <c:ser>
          <c:idx val="2"/>
          <c:order val="2"/>
          <c:tx>
            <c:strRef>
              <c:f>'(DOLD) Underlag till diagram 2'!$B$8</c:f>
              <c:strCache>
                <c:ptCount val="1"/>
                <c:pt idx="0">
                  <c:v>Drift/förvaltningskostnader</c:v>
                </c:pt>
              </c:strCache>
            </c:strRef>
          </c:tx>
          <c:spPr>
            <a:solidFill>
              <a:srgbClr val="FFE1E5"/>
            </a:solidFill>
            <a:ln w="25400"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2'!$C$8:$J$8</c15:sqref>
                  </c15:fullRef>
                </c:ext>
              </c:extLst>
              <c:f>'(DOLD) Underlag till diagram 2'!$C$8:$F$8</c:f>
              <c:numCache>
                <c:formatCode>#\ ##0\ _k_r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09-4A3E-AB26-49610E78E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077984"/>
        <c:axId val="965078312"/>
      </c:barChart>
      <c:lineChart>
        <c:grouping val="stacked"/>
        <c:varyColors val="0"/>
        <c:ser>
          <c:idx val="0"/>
          <c:order val="0"/>
          <c:tx>
            <c:strRef>
              <c:f>'(DOLD) Underlag till diagram 2'!$B$36</c:f>
              <c:strCache>
                <c:ptCount val="1"/>
                <c:pt idx="0">
                  <c:v>Nyttokvot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2'!$C$36:$J$36</c15:sqref>
                  </c15:fullRef>
                </c:ext>
              </c:extLst>
              <c:f>'(DOLD) Underlag till diagram 2'!$C$36:$F$36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9-4A3E-AB26-49610E78E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70096"/>
        <c:axId val="1031468456"/>
      </c:lineChart>
      <c:catAx>
        <c:axId val="9650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8312"/>
        <c:crosses val="autoZero"/>
        <c:auto val="1"/>
        <c:lblAlgn val="ctr"/>
        <c:lblOffset val="100"/>
        <c:noMultiLvlLbl val="0"/>
      </c:catAx>
      <c:valAx>
        <c:axId val="965078312"/>
        <c:scaling>
          <c:orientation val="minMax"/>
          <c:max val="500000"/>
          <c:min val="-5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sv-SE"/>
                  <a:t>Kostnader (sek)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\ ##0\ _k_r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7984"/>
        <c:crosses val="autoZero"/>
        <c:crossBetween val="between"/>
      </c:valAx>
      <c:valAx>
        <c:axId val="1031468456"/>
        <c:scaling>
          <c:orientation val="minMax"/>
          <c:max val="5"/>
          <c:min val="-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sv-SE"/>
                  <a:t>Nyttokvot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1031470096"/>
        <c:crosses val="max"/>
        <c:crossBetween val="between"/>
        <c:majorUnit val="1"/>
      </c:valAx>
      <c:catAx>
        <c:axId val="103147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468456"/>
        <c:crossesAt val="0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rgbClr val="BECDDC"/>
      </a:solidFill>
      <a:round/>
    </a:ln>
    <a:effectLst/>
  </c:spPr>
  <c:txPr>
    <a:bodyPr/>
    <a:lstStyle/>
    <a:p>
      <a:pPr>
        <a:defRPr b="0">
          <a:solidFill>
            <a:schemeClr val="tx2"/>
          </a:solidFill>
          <a:latin typeface="Gill Sans MT" panose="020B0502020104020203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sv-SE"/>
              <a:t>Projektets nyttor och kostnader, ackumulerat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0" i="0" u="none" strike="noStrike" kern="1200" spc="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'(DOLD) Underlag till diagram 2'!$B$12</c:f>
              <c:strCache>
                <c:ptCount val="1"/>
                <c:pt idx="0">
                  <c:v>Grundläggande investering ack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'(DOLD) Underlag till diagram 1'!$C$4:$J$4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'(DOLD) Underlag till diagram 2'!$C$12:$J$12</c:f>
              <c:numCache>
                <c:formatCode>#\ ##0\ _k_r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4-4A11-B808-4E9356F3CE75}"/>
            </c:ext>
          </c:extLst>
        </c:ser>
        <c:ser>
          <c:idx val="2"/>
          <c:order val="2"/>
          <c:tx>
            <c:strRef>
              <c:f>'(DOLD) Underlag till diagram 2'!$B$13</c:f>
              <c:strCache>
                <c:ptCount val="1"/>
                <c:pt idx="0">
                  <c:v>Drift/förvaltningskostnader ack</c:v>
                </c:pt>
              </c:strCache>
            </c:strRef>
          </c:tx>
          <c:spPr>
            <a:solidFill>
              <a:srgbClr val="FFE1E5"/>
            </a:solidFill>
            <a:ln>
              <a:noFill/>
            </a:ln>
            <a:effectLst/>
          </c:spPr>
          <c:invertIfNegative val="0"/>
          <c:cat>
            <c:numRef>
              <c:f>'(DOLD) Underlag till diagram 1'!$C$4:$J$4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'(DOLD) Underlag till diagram 2'!$C$13:$J$13</c:f>
              <c:numCache>
                <c:formatCode>#\ ##0\ _k_r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64-4A11-B808-4E9356F3C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077984"/>
        <c:axId val="965078312"/>
      </c:barChart>
      <c:lineChart>
        <c:grouping val="stacked"/>
        <c:varyColors val="0"/>
        <c:ser>
          <c:idx val="0"/>
          <c:order val="0"/>
          <c:tx>
            <c:strRef>
              <c:f>'(DOLD) Underlag till diagram 2'!$B$37</c:f>
              <c:strCache>
                <c:ptCount val="1"/>
                <c:pt idx="0">
                  <c:v>Nyttokvot, ack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'(DOLD) Underlag till diagram 1'!$C$4:$J$4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'(DOLD) Underlag till diagram 2'!$C$37:$J$37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64-4A11-B808-4E9356F3C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70096"/>
        <c:axId val="1031468456"/>
      </c:lineChart>
      <c:catAx>
        <c:axId val="9650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8312"/>
        <c:crosses val="autoZero"/>
        <c:auto val="1"/>
        <c:lblAlgn val="ctr"/>
        <c:lblOffset val="100"/>
        <c:noMultiLvlLbl val="0"/>
      </c:catAx>
      <c:valAx>
        <c:axId val="965078312"/>
        <c:scaling>
          <c:orientation val="minMax"/>
          <c:max val="1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sv-SE"/>
                  <a:t>Kostnader (sek)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\ ##0\ _k_r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7984"/>
        <c:crosses val="autoZero"/>
        <c:crossBetween val="between"/>
      </c:valAx>
      <c:valAx>
        <c:axId val="1031468456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sv-SE"/>
                  <a:t>Nyttokvot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1031470096"/>
        <c:crosses val="max"/>
        <c:crossBetween val="between"/>
        <c:majorUnit val="2"/>
      </c:valAx>
      <c:catAx>
        <c:axId val="103147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468456"/>
        <c:crossesAt val="0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rgbClr val="BECDDC"/>
      </a:solidFill>
      <a:round/>
    </a:ln>
    <a:effectLst/>
  </c:spPr>
  <c:txPr>
    <a:bodyPr/>
    <a:lstStyle/>
    <a:p>
      <a:pPr>
        <a:defRPr b="0">
          <a:solidFill>
            <a:schemeClr val="tx2"/>
          </a:solidFill>
          <a:latin typeface="Gill Sans MT" panose="020B0502020104020203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sv-SE" sz="1050" b="1">
                <a:solidFill>
                  <a:sysClr val="windowText" lastClr="000000"/>
                </a:solidFill>
              </a:rPr>
              <a:t>Grundläggande investering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'(DOLD) Admin'!$B$27</c:f>
              <c:strCache>
                <c:ptCount val="1"/>
                <c:pt idx="0">
                  <c:v>Ack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71-4596-8F52-C93E6E30191E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71-4596-8F52-C93E6E30191E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F71-4596-8F52-C93E6E30191E}"/>
              </c:ext>
            </c:extLst>
          </c:dPt>
          <c:dLbls>
            <c:dLbl>
              <c:idx val="0"/>
              <c:layout>
                <c:manualLayout>
                  <c:x val="0.11636363636363628"/>
                  <c:y val="3.7453183520599251E-3"/>
                </c:manualLayout>
              </c:layout>
              <c:spPr>
                <a:solidFill>
                  <a:schemeClr val="accent4">
                    <a:lumMod val="50000"/>
                  </a:schemeClr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overflow" horzOverflow="overflow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Gill Sans MT" panose="020B0502020104020203" pitchFamily="34" charset="0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5F71-4596-8F52-C93E6E30191E}"/>
                </c:ext>
              </c:extLst>
            </c:dLbl>
            <c:dLbl>
              <c:idx val="1"/>
              <c:layout>
                <c:manualLayout>
                  <c:x val="-0.11878787878787883"/>
                  <c:y val="7.8651685393258425E-2"/>
                </c:manualLayout>
              </c:layout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overflow" horzOverflow="overflow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Gill Sans MT" panose="020B0502020104020203" pitchFamily="34" charset="0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5F71-4596-8F52-C93E6E30191E}"/>
                </c:ext>
              </c:extLst>
            </c:dLbl>
            <c:dLbl>
              <c:idx val="2"/>
              <c:layout>
                <c:manualLayout>
                  <c:x val="-8.727272727272728E-2"/>
                  <c:y val="-7.8651685393258466E-2"/>
                </c:manualLayout>
              </c:layout>
              <c:spPr>
                <a:solidFill>
                  <a:schemeClr val="accent4">
                    <a:lumMod val="60000"/>
                    <a:lumOff val="40000"/>
                  </a:schemeClr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overflow" horzOverflow="overflow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Gill Sans MT" panose="020B0502020104020203" pitchFamily="34" charset="0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5F71-4596-8F52-C93E6E30191E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'(DOLD) Admin'!$A$28:$A$30</c:f>
              <c:strCache>
                <c:ptCount val="3"/>
                <c:pt idx="0">
                  <c:v>Projektkostnader</c:v>
                </c:pt>
                <c:pt idx="1">
                  <c:v>Avvecklingskostnader</c:v>
                </c:pt>
                <c:pt idx="2">
                  <c:v>Kostnader för verksamhetsförändring till följd av projektet</c:v>
                </c:pt>
              </c:strCache>
            </c:strRef>
          </c:cat>
          <c:val>
            <c:numRef>
              <c:f>'(DOLD) Admin'!$B$28:$B$30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71-4596-8F52-C93E6E3019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Gill Sans MT" panose="020B0502020104020203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ctr" rtl="0">
              <a:defRPr lang="sv-SE" sz="1050" b="1" i="0" u="none" strike="noStrike" kern="1200" cap="none" spc="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n-US" sz="1050" b="1" i="0" u="none" strike="noStrike" kern="1200" cap="none" spc="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rPr>
              <a:t>Drift- och förvaltningskostnader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 rtl="0">
            <a:defRPr lang="sv-SE" sz="1050" b="1" i="0" u="none" strike="noStrike" kern="1200" cap="none" spc="0" baseline="0">
              <a:solidFill>
                <a:sysClr val="windowText" lastClr="000000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'(DOLD) Admin'!$A$40</c:f>
              <c:strCache>
                <c:ptCount val="1"/>
                <c:pt idx="0">
                  <c:v>Drift/förvaltningskostnader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100000">
                  <a:schemeClr val="accent4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'(DOLD) Admin'!$B$39:$I$39</c15:sqref>
                  </c15:fullRef>
                </c:ext>
              </c:extLst>
              <c:f>'(DOLD) Admin'!$B$39:$D$39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Admin'!$B$40:$I$40</c15:sqref>
                  </c15:fullRef>
                </c:ext>
              </c:extLst>
              <c:f>'(DOLD) Admin'!$B$40:$D$40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7-4097-811F-5F5199A7B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78067239"/>
        <c:axId val="278067567"/>
      </c:barChart>
      <c:catAx>
        <c:axId val="278067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278067567"/>
        <c:crosses val="autoZero"/>
        <c:auto val="1"/>
        <c:lblAlgn val="ctr"/>
        <c:lblOffset val="100"/>
        <c:noMultiLvlLbl val="0"/>
      </c:catAx>
      <c:valAx>
        <c:axId val="278067567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278067239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Gill Sans MT" panose="020B0502020104020203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'(DOLD) Underlag till diagram 1'!$B$7</c:f>
              <c:strCache>
                <c:ptCount val="1"/>
                <c:pt idx="0">
                  <c:v>Finansiella nyttor 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1'!$C$7:$J$7</c15:sqref>
                  </c15:fullRef>
                </c:ext>
              </c:extLst>
              <c:f>'(DOLD) Underlag till diagram 1'!$C$7:$F$7</c:f>
              <c:numCache>
                <c:formatCode>#\ ##0\ _k_r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1-4FB9-A01E-4D00E1720B7F}"/>
            </c:ext>
          </c:extLst>
        </c:ser>
        <c:ser>
          <c:idx val="1"/>
          <c:order val="1"/>
          <c:tx>
            <c:strRef>
              <c:f>'(DOLD) Underlag till diagram 1'!$B$10</c:f>
              <c:strCache>
                <c:ptCount val="1"/>
                <c:pt idx="0">
                  <c:v>Omfördelningsnyttor ↺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1'!$C$10:$J$10</c15:sqref>
                  </c15:fullRef>
                </c:ext>
              </c:extLst>
              <c:f>'(DOLD) Underlag till diagram 1'!$C$10:$F$10</c:f>
              <c:numCache>
                <c:formatCode>#\ ##0\ _k_r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1-4FB9-A01E-4D00E1720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077984"/>
        <c:axId val="965078312"/>
      </c:barChart>
      <c:lineChart>
        <c:grouping val="stacked"/>
        <c:varyColors val="0"/>
        <c:ser>
          <c:idx val="2"/>
          <c:order val="2"/>
          <c:tx>
            <c:strRef>
              <c:f>'(DOLD) Underlag till diagram 1'!$B$17</c:f>
              <c:strCache>
                <c:ptCount val="1"/>
                <c:pt idx="0">
                  <c:v>Kvalitativ nytta, viktad 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2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1'!$C$4:$J$4</c15:sqref>
                  </c15:fullRef>
                </c:ext>
              </c:extLst>
              <c:f>'(DOLD) Underlag till diagram 1'!$C$4:$F$4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'(DOLD) Underlag till diagram 1'!$C$17:$J$17</c15:sqref>
                  </c15:fullRef>
                </c:ext>
              </c:extLst>
              <c:f>'(DOLD) Underlag till diagram 1'!$C$17:$F$17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D1-4FB9-A01E-4D00E1720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70096"/>
        <c:axId val="1031468456"/>
      </c:lineChart>
      <c:catAx>
        <c:axId val="9650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8312"/>
        <c:crosses val="autoZero"/>
        <c:auto val="1"/>
        <c:lblAlgn val="ctr"/>
        <c:lblOffset val="100"/>
        <c:noMultiLvlLbl val="0"/>
      </c:catAx>
      <c:valAx>
        <c:axId val="965078312"/>
        <c:scaling>
          <c:orientation val="minMax"/>
          <c:max val="500000"/>
          <c:min val="-5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en-US"/>
                  <a:t>Nyttor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\ ##0\ _k_r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965077984"/>
        <c:crosses val="autoZero"/>
        <c:crossBetween val="between"/>
      </c:valAx>
      <c:valAx>
        <c:axId val="1031468456"/>
        <c:scaling>
          <c:orientation val="minMax"/>
          <c:max val="2"/>
          <c:min val="-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sv-SE"/>
                  <a:t>Kvalitativ nytta (viktad)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sv-SE"/>
          </a:p>
        </c:txPr>
        <c:crossAx val="1031470096"/>
        <c:crosses val="max"/>
        <c:crossBetween val="between"/>
        <c:majorUnit val="0.5"/>
      </c:valAx>
      <c:catAx>
        <c:axId val="103147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468456"/>
        <c:crossesAt val="0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rgbClr val="BECDDC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0">
          <a:solidFill>
            <a:schemeClr val="tx2"/>
          </a:solidFill>
          <a:latin typeface="Gill Sans MT" panose="020B0502020104020203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9.xml"/><Relationship Id="rId7" Type="http://schemas.openxmlformats.org/officeDocument/2006/relationships/image" Target="../media/image3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14</xdr:row>
      <xdr:rowOff>0</xdr:rowOff>
    </xdr:from>
    <xdr:to>
      <xdr:col>5</xdr:col>
      <xdr:colOff>3248025</xdr:colOff>
      <xdr:row>24</xdr:row>
      <xdr:rowOff>28575</xdr:rowOff>
    </xdr:to>
    <xdr:sp macro="" textlink="" fLocksText="0">
      <xdr:nvSpPr>
        <xdr:cNvPr id="2" name="textruta 1">
          <a:extLst>
            <a:ext uri="{FF2B5EF4-FFF2-40B4-BE49-F238E27FC236}">
              <a16:creationId xmlns:a16="http://schemas.microsoft.com/office/drawing/2014/main" id="{685F2D6C-6E21-48CA-9239-636F19FD813B}"/>
            </a:ext>
          </a:extLst>
        </xdr:cNvPr>
        <xdr:cNvSpPr txBox="1"/>
      </xdr:nvSpPr>
      <xdr:spPr>
        <a:xfrm>
          <a:off x="1209675" y="2266950"/>
          <a:ext cx="8324850" cy="1647825"/>
        </a:xfrm>
        <a:prstGeom prst="rect">
          <a:avLst/>
        </a:prstGeom>
        <a:solidFill>
          <a:srgbClr val="CAF5C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000">
            <a:latin typeface="Gill Sans MT" panose="020B0502020104020203" pitchFamily="34" charset="0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557742</xdr:colOff>
      <xdr:row>27</xdr:row>
      <xdr:rowOff>133351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99626998-8300-4078-A2C8-BBCF87FDB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2</xdr:row>
      <xdr:rowOff>152400</xdr:rowOff>
    </xdr:from>
    <xdr:to>
      <xdr:col>19</xdr:col>
      <xdr:colOff>291042</xdr:colOff>
      <xdr:row>27</xdr:row>
      <xdr:rowOff>123826</xdr:rowOff>
    </xdr:to>
    <xdr:graphicFrame macro="">
      <xdr:nvGraphicFramePr>
        <xdr:cNvPr id="5" name="Diagram 10">
          <a:extLst>
            <a:ext uri="{FF2B5EF4-FFF2-40B4-BE49-F238E27FC236}">
              <a16:creationId xmlns:a16="http://schemas.microsoft.com/office/drawing/2014/main" id="{1DE740AB-94D0-4DB7-9DEF-B668E13DB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30</xdr:row>
      <xdr:rowOff>19050</xdr:rowOff>
    </xdr:from>
    <xdr:to>
      <xdr:col>9</xdr:col>
      <xdr:colOff>586317</xdr:colOff>
      <xdr:row>54</xdr:row>
      <xdr:rowOff>152401</xdr:rowOff>
    </xdr:to>
    <xdr:graphicFrame macro="">
      <xdr:nvGraphicFramePr>
        <xdr:cNvPr id="6" name="Diagram 11">
          <a:extLst>
            <a:ext uri="{FF2B5EF4-FFF2-40B4-BE49-F238E27FC236}">
              <a16:creationId xmlns:a16="http://schemas.microsoft.com/office/drawing/2014/main" id="{A256EBD2-3B74-49F1-9CED-49A003FC3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342900</xdr:colOff>
      <xdr:row>30</xdr:row>
      <xdr:rowOff>28575</xdr:rowOff>
    </xdr:from>
    <xdr:to>
      <xdr:col>19</xdr:col>
      <xdr:colOff>291042</xdr:colOff>
      <xdr:row>55</xdr:row>
      <xdr:rowOff>1</xdr:rowOff>
    </xdr:to>
    <xdr:graphicFrame macro="">
      <xdr:nvGraphicFramePr>
        <xdr:cNvPr id="7" name="Diagram 15">
          <a:extLst>
            <a:ext uri="{FF2B5EF4-FFF2-40B4-BE49-F238E27FC236}">
              <a16:creationId xmlns:a16="http://schemas.microsoft.com/office/drawing/2014/main" id="{C7157D9B-67E8-44D4-8174-D96D2A702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38100</xdr:colOff>
      <xdr:row>33</xdr:row>
      <xdr:rowOff>19051</xdr:rowOff>
    </xdr:from>
    <xdr:to>
      <xdr:col>29</xdr:col>
      <xdr:colOff>209549</xdr:colOff>
      <xdr:row>45</xdr:row>
      <xdr:rowOff>171451</xdr:rowOff>
    </xdr:to>
    <xdr:grpSp>
      <xdr:nvGrpSpPr>
        <xdr:cNvPr id="11" name="Grupp 10">
          <a:extLst>
            <a:ext uri="{FF2B5EF4-FFF2-40B4-BE49-F238E27FC236}">
              <a16:creationId xmlns:a16="http://schemas.microsoft.com/office/drawing/2014/main" id="{0975766D-A675-7835-19FB-B0F83E0DC740}"/>
            </a:ext>
          </a:extLst>
        </xdr:cNvPr>
        <xdr:cNvGrpSpPr/>
      </xdr:nvGrpSpPr>
      <xdr:grpSpPr>
        <a:xfrm>
          <a:off x="13984288" y="6781801"/>
          <a:ext cx="3227386" cy="2628900"/>
          <a:chOff x="14201775" y="2543175"/>
          <a:chExt cx="3733333" cy="283809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2" name="Bildobjekt 1">
            <a:extLst>
              <a:ext uri="{FF2B5EF4-FFF2-40B4-BE49-F238E27FC236}">
                <a16:creationId xmlns:a16="http://schemas.microsoft.com/office/drawing/2014/main" id="{D9252030-DF37-335D-DF2F-34AEE34320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4201775" y="2543175"/>
            <a:ext cx="3733333" cy="2838095"/>
          </a:xfrm>
          <a:prstGeom prst="rect">
            <a:avLst/>
          </a:prstGeom>
        </xdr:spPr>
      </xdr:pic>
      <xdr:sp macro="" textlink="">
        <xdr:nvSpPr>
          <xdr:cNvPr id="8" name="Rektangel 7">
            <a:extLst>
              <a:ext uri="{FF2B5EF4-FFF2-40B4-BE49-F238E27FC236}">
                <a16:creationId xmlns:a16="http://schemas.microsoft.com/office/drawing/2014/main" id="{105BC8FB-8B05-3EB4-C336-DA127E8F85C4}"/>
              </a:ext>
            </a:extLst>
          </xdr:cNvPr>
          <xdr:cNvSpPr/>
        </xdr:nvSpPr>
        <xdr:spPr>
          <a:xfrm>
            <a:off x="16182975" y="4114800"/>
            <a:ext cx="781050" cy="523875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  <xdr:sp macro="" textlink="">
        <xdr:nvSpPr>
          <xdr:cNvPr id="9" name="Rektangel 8">
            <a:extLst>
              <a:ext uri="{FF2B5EF4-FFF2-40B4-BE49-F238E27FC236}">
                <a16:creationId xmlns:a16="http://schemas.microsoft.com/office/drawing/2014/main" id="{93963E47-EB51-4972-96EE-35975DDC0DB7}"/>
              </a:ext>
            </a:extLst>
          </xdr:cNvPr>
          <xdr:cNvSpPr/>
        </xdr:nvSpPr>
        <xdr:spPr>
          <a:xfrm>
            <a:off x="16173450" y="4800600"/>
            <a:ext cx="781050" cy="523875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  <xdr:twoCellAnchor>
    <xdr:from>
      <xdr:col>24</xdr:col>
      <xdr:colOff>19050</xdr:colOff>
      <xdr:row>51</xdr:row>
      <xdr:rowOff>95250</xdr:rowOff>
    </xdr:from>
    <xdr:to>
      <xdr:col>32</xdr:col>
      <xdr:colOff>295275</xdr:colOff>
      <xdr:row>66</xdr:row>
      <xdr:rowOff>161925</xdr:rowOff>
    </xdr:to>
    <xdr:grpSp>
      <xdr:nvGrpSpPr>
        <xdr:cNvPr id="12" name="Grupp 11">
          <a:extLst>
            <a:ext uri="{FF2B5EF4-FFF2-40B4-BE49-F238E27FC236}">
              <a16:creationId xmlns:a16="http://schemas.microsoft.com/office/drawing/2014/main" id="{4585DA33-5D55-28C7-9471-1E1ABEB65B7C}"/>
            </a:ext>
          </a:extLst>
        </xdr:cNvPr>
        <xdr:cNvGrpSpPr/>
      </xdr:nvGrpSpPr>
      <xdr:grpSpPr>
        <a:xfrm>
          <a:off x="13965238" y="10572750"/>
          <a:ext cx="5165725" cy="3162300"/>
          <a:chOff x="14192250" y="6067425"/>
          <a:chExt cx="5434542" cy="3057143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4" name="chart">
            <a:extLst>
              <a:ext uri="{FF2B5EF4-FFF2-40B4-BE49-F238E27FC236}">
                <a16:creationId xmlns:a16="http://schemas.microsoft.com/office/drawing/2014/main" id="{F2317644-C4C1-44A7-B325-CE264EED87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4192250" y="6067425"/>
            <a:ext cx="5434542" cy="3057143"/>
          </a:xfrm>
          <a:prstGeom prst="rect">
            <a:avLst/>
          </a:prstGeom>
        </xdr:spPr>
      </xdr:pic>
      <xdr:sp macro="" textlink="">
        <xdr:nvSpPr>
          <xdr:cNvPr id="10" name="Rektangel 9">
            <a:extLst>
              <a:ext uri="{FF2B5EF4-FFF2-40B4-BE49-F238E27FC236}">
                <a16:creationId xmlns:a16="http://schemas.microsoft.com/office/drawing/2014/main" id="{0D2E3F3C-F5E7-418D-88BA-1E317D54048E}"/>
              </a:ext>
            </a:extLst>
          </xdr:cNvPr>
          <xdr:cNvSpPr/>
        </xdr:nvSpPr>
        <xdr:spPr>
          <a:xfrm>
            <a:off x="16973550" y="7258050"/>
            <a:ext cx="1524000" cy="1504950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  <xdr:twoCellAnchor>
    <xdr:from>
      <xdr:col>24</xdr:col>
      <xdr:colOff>2381</xdr:colOff>
      <xdr:row>72</xdr:row>
      <xdr:rowOff>126206</xdr:rowOff>
    </xdr:from>
    <xdr:to>
      <xdr:col>30</xdr:col>
      <xdr:colOff>61913</xdr:colOff>
      <xdr:row>79</xdr:row>
      <xdr:rowOff>107006</xdr:rowOff>
    </xdr:to>
    <xdr:grpSp>
      <xdr:nvGrpSpPr>
        <xdr:cNvPr id="15" name="Grupp 14">
          <a:extLst>
            <a:ext uri="{FF2B5EF4-FFF2-40B4-BE49-F238E27FC236}">
              <a16:creationId xmlns:a16="http://schemas.microsoft.com/office/drawing/2014/main" id="{7B217251-A2F5-0A04-D79E-471C11EF25D2}"/>
            </a:ext>
          </a:extLst>
        </xdr:cNvPr>
        <xdr:cNvGrpSpPr/>
      </xdr:nvGrpSpPr>
      <xdr:grpSpPr>
        <a:xfrm>
          <a:off x="13948569" y="14937581"/>
          <a:ext cx="3726657" cy="1282550"/>
          <a:chOff x="14163675" y="9582150"/>
          <a:chExt cx="3590926" cy="120000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13" name="Bildobjekt 12">
            <a:extLst>
              <a:ext uri="{FF2B5EF4-FFF2-40B4-BE49-F238E27FC236}">
                <a16:creationId xmlns:a16="http://schemas.microsoft.com/office/drawing/2014/main" id="{C79699C2-1FE9-A120-2E31-B7ED70FD6C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4163675" y="9582150"/>
            <a:ext cx="3552381" cy="1200000"/>
          </a:xfrm>
          <a:prstGeom prst="rect">
            <a:avLst/>
          </a:prstGeom>
        </xdr:spPr>
      </xdr:pic>
      <xdr:sp macro="" textlink="">
        <xdr:nvSpPr>
          <xdr:cNvPr id="14" name="Rektangel 13">
            <a:extLst>
              <a:ext uri="{FF2B5EF4-FFF2-40B4-BE49-F238E27FC236}">
                <a16:creationId xmlns:a16="http://schemas.microsoft.com/office/drawing/2014/main" id="{FE103498-1DB6-4660-B0AE-F5642D6DA9D7}"/>
              </a:ext>
            </a:extLst>
          </xdr:cNvPr>
          <xdr:cNvSpPr/>
        </xdr:nvSpPr>
        <xdr:spPr>
          <a:xfrm>
            <a:off x="17259301" y="9820275"/>
            <a:ext cx="495300" cy="781050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  <xdr:twoCellAnchor>
    <xdr:from>
      <xdr:col>23</xdr:col>
      <xdr:colOff>323851</xdr:colOff>
      <xdr:row>15</xdr:row>
      <xdr:rowOff>85825</xdr:rowOff>
    </xdr:from>
    <xdr:to>
      <xdr:col>31</xdr:col>
      <xdr:colOff>238126</xdr:colOff>
      <xdr:row>31</xdr:row>
      <xdr:rowOff>0</xdr:rowOff>
    </xdr:to>
    <xdr:grpSp>
      <xdr:nvGrpSpPr>
        <xdr:cNvPr id="20" name="Grupp 19">
          <a:extLst>
            <a:ext uri="{FF2B5EF4-FFF2-40B4-BE49-F238E27FC236}">
              <a16:creationId xmlns:a16="http://schemas.microsoft.com/office/drawing/2014/main" id="{D29BDE29-485F-C356-328B-CAE9D9FCE9FC}"/>
            </a:ext>
          </a:extLst>
        </xdr:cNvPr>
        <xdr:cNvGrpSpPr/>
      </xdr:nvGrpSpPr>
      <xdr:grpSpPr>
        <a:xfrm>
          <a:off x="13920789" y="3133825"/>
          <a:ext cx="4541837" cy="3216175"/>
          <a:chOff x="13825539" y="2729013"/>
          <a:chExt cx="4498181" cy="2962175"/>
        </a:xfrm>
      </xdr:grpSpPr>
      <xdr:pic>
        <xdr:nvPicPr>
          <xdr:cNvPr id="16" name="Bildobjekt 15">
            <a:extLst>
              <a:ext uri="{FF2B5EF4-FFF2-40B4-BE49-F238E27FC236}">
                <a16:creationId xmlns:a16="http://schemas.microsoft.com/office/drawing/2014/main" id="{37980598-60F7-F850-64A7-A8D244456C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3825539" y="2729013"/>
            <a:ext cx="4498181" cy="2962175"/>
          </a:xfrm>
          <a:prstGeom prst="rect">
            <a:avLst/>
          </a:prstGeom>
        </xdr:spPr>
      </xdr:pic>
      <xdr:sp macro="" textlink="">
        <xdr:nvSpPr>
          <xdr:cNvPr id="17" name="Rektangel 16">
            <a:extLst>
              <a:ext uri="{FF2B5EF4-FFF2-40B4-BE49-F238E27FC236}">
                <a16:creationId xmlns:a16="http://schemas.microsoft.com/office/drawing/2014/main" id="{0D52F01F-E71D-4CAD-9D64-E7DA18170950}"/>
              </a:ext>
            </a:extLst>
          </xdr:cNvPr>
          <xdr:cNvSpPr/>
        </xdr:nvSpPr>
        <xdr:spPr>
          <a:xfrm>
            <a:off x="16976162" y="5416431"/>
            <a:ext cx="1300107" cy="264036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  <xdr:sp macro="" textlink="">
        <xdr:nvSpPr>
          <xdr:cNvPr id="19" name="Rektangel 18">
            <a:extLst>
              <a:ext uri="{FF2B5EF4-FFF2-40B4-BE49-F238E27FC236}">
                <a16:creationId xmlns:a16="http://schemas.microsoft.com/office/drawing/2014/main" id="{7D324764-6EF0-477E-AA1B-C62DF6794BAD}"/>
              </a:ext>
            </a:extLst>
          </xdr:cNvPr>
          <xdr:cNvSpPr/>
        </xdr:nvSpPr>
        <xdr:spPr>
          <a:xfrm>
            <a:off x="16835438" y="2833688"/>
            <a:ext cx="211929" cy="2545456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</xdr:row>
      <xdr:rowOff>38100</xdr:rowOff>
    </xdr:from>
    <xdr:to>
      <xdr:col>10</xdr:col>
      <xdr:colOff>186267</xdr:colOff>
      <xdr:row>27</xdr:row>
      <xdr:rowOff>9526</xdr:rowOff>
    </xdr:to>
    <xdr:graphicFrame macro="">
      <xdr:nvGraphicFramePr>
        <xdr:cNvPr id="33" name="Diagram 1">
          <a:extLst>
            <a:ext uri="{FF2B5EF4-FFF2-40B4-BE49-F238E27FC236}">
              <a16:creationId xmlns:a16="http://schemas.microsoft.com/office/drawing/2014/main" id="{818F2B35-BE79-476F-829F-FEF190034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533400</xdr:colOff>
      <xdr:row>2</xdr:row>
      <xdr:rowOff>47625</xdr:rowOff>
    </xdr:from>
    <xdr:to>
      <xdr:col>19</xdr:col>
      <xdr:colOff>481542</xdr:colOff>
      <xdr:row>27</xdr:row>
      <xdr:rowOff>19051</xdr:rowOff>
    </xdr:to>
    <xdr:graphicFrame macro="">
      <xdr:nvGraphicFramePr>
        <xdr:cNvPr id="50" name="Diagram 1">
          <a:extLst>
            <a:ext uri="{FF2B5EF4-FFF2-40B4-BE49-F238E27FC236}">
              <a16:creationId xmlns:a16="http://schemas.microsoft.com/office/drawing/2014/main" id="{BF77FC83-CEED-4664-8B0B-34AC1B2D8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38100</xdr:colOff>
      <xdr:row>33</xdr:row>
      <xdr:rowOff>19051</xdr:rowOff>
    </xdr:from>
    <xdr:to>
      <xdr:col>27</xdr:col>
      <xdr:colOff>209549</xdr:colOff>
      <xdr:row>46</xdr:row>
      <xdr:rowOff>1</xdr:rowOff>
    </xdr:to>
    <xdr:grpSp>
      <xdr:nvGrpSpPr>
        <xdr:cNvPr id="2" name="Grupp 1">
          <a:extLst>
            <a:ext uri="{FF2B5EF4-FFF2-40B4-BE49-F238E27FC236}">
              <a16:creationId xmlns:a16="http://schemas.microsoft.com/office/drawing/2014/main" id="{1275DF93-A71F-4AA0-A5A4-7BEC8AE9BE26}"/>
            </a:ext>
          </a:extLst>
        </xdr:cNvPr>
        <xdr:cNvGrpSpPr/>
      </xdr:nvGrpSpPr>
      <xdr:grpSpPr>
        <a:xfrm>
          <a:off x="12896850" y="6781801"/>
          <a:ext cx="3227387" cy="2663825"/>
          <a:chOff x="14201775" y="2543175"/>
          <a:chExt cx="3733333" cy="283809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3" name="Bildobjekt 2">
            <a:extLst>
              <a:ext uri="{FF2B5EF4-FFF2-40B4-BE49-F238E27FC236}">
                <a16:creationId xmlns:a16="http://schemas.microsoft.com/office/drawing/2014/main" id="{55E072E3-D5D3-1DF5-0410-1E58583C09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4201775" y="2543175"/>
            <a:ext cx="3733333" cy="2838095"/>
          </a:xfrm>
          <a:prstGeom prst="rect">
            <a:avLst/>
          </a:prstGeom>
        </xdr:spPr>
      </xdr:pic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43E78AF5-DD7F-A086-8191-CB3E1E80ECA1}"/>
              </a:ext>
            </a:extLst>
          </xdr:cNvPr>
          <xdr:cNvSpPr/>
        </xdr:nvSpPr>
        <xdr:spPr>
          <a:xfrm>
            <a:off x="16182975" y="4114800"/>
            <a:ext cx="781050" cy="523875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4367E43C-9605-AB50-F89A-99FBF9F93C87}"/>
              </a:ext>
            </a:extLst>
          </xdr:cNvPr>
          <xdr:cNvSpPr/>
        </xdr:nvSpPr>
        <xdr:spPr>
          <a:xfrm>
            <a:off x="16173450" y="4800600"/>
            <a:ext cx="781050" cy="523875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  <xdr:twoCellAnchor>
    <xdr:from>
      <xdr:col>22</xdr:col>
      <xdr:colOff>19050</xdr:colOff>
      <xdr:row>51</xdr:row>
      <xdr:rowOff>95250</xdr:rowOff>
    </xdr:from>
    <xdr:to>
      <xdr:col>30</xdr:col>
      <xdr:colOff>295275</xdr:colOff>
      <xdr:row>67</xdr:row>
      <xdr:rowOff>0</xdr:rowOff>
    </xdr:to>
    <xdr:grpSp>
      <xdr:nvGrpSpPr>
        <xdr:cNvPr id="6" name="Grupp 5">
          <a:extLst>
            <a:ext uri="{FF2B5EF4-FFF2-40B4-BE49-F238E27FC236}">
              <a16:creationId xmlns:a16="http://schemas.microsoft.com/office/drawing/2014/main" id="{75BA5AF5-3B2C-42C4-917E-2C18B2921E65}"/>
            </a:ext>
          </a:extLst>
        </xdr:cNvPr>
        <xdr:cNvGrpSpPr/>
      </xdr:nvGrpSpPr>
      <xdr:grpSpPr>
        <a:xfrm>
          <a:off x="12877800" y="10572750"/>
          <a:ext cx="5165725" cy="3206750"/>
          <a:chOff x="14192250" y="6067425"/>
          <a:chExt cx="5434542" cy="3057143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7" name="chart">
            <a:extLst>
              <a:ext uri="{FF2B5EF4-FFF2-40B4-BE49-F238E27FC236}">
                <a16:creationId xmlns:a16="http://schemas.microsoft.com/office/drawing/2014/main" id="{8823FFBB-C9CF-A3A4-6B64-4C31968987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4192250" y="6067425"/>
            <a:ext cx="5434542" cy="3057143"/>
          </a:xfrm>
          <a:prstGeom prst="rect">
            <a:avLst/>
          </a:prstGeom>
        </xdr:spPr>
      </xdr:pic>
      <xdr:sp macro="" textlink="">
        <xdr:nvSpPr>
          <xdr:cNvPr id="8" name="Rektangel 7">
            <a:extLst>
              <a:ext uri="{FF2B5EF4-FFF2-40B4-BE49-F238E27FC236}">
                <a16:creationId xmlns:a16="http://schemas.microsoft.com/office/drawing/2014/main" id="{03E7AB7D-086D-5062-0DC6-F6FF28F90E85}"/>
              </a:ext>
            </a:extLst>
          </xdr:cNvPr>
          <xdr:cNvSpPr/>
        </xdr:nvSpPr>
        <xdr:spPr>
          <a:xfrm>
            <a:off x="16973550" y="7258050"/>
            <a:ext cx="1524000" cy="1504950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  <xdr:twoCellAnchor>
    <xdr:from>
      <xdr:col>22</xdr:col>
      <xdr:colOff>38100</xdr:colOff>
      <xdr:row>72</xdr:row>
      <xdr:rowOff>114300</xdr:rowOff>
    </xdr:from>
    <xdr:to>
      <xdr:col>28</xdr:col>
      <xdr:colOff>97632</xdr:colOff>
      <xdr:row>79</xdr:row>
      <xdr:rowOff>95100</xdr:rowOff>
    </xdr:to>
    <xdr:grpSp>
      <xdr:nvGrpSpPr>
        <xdr:cNvPr id="9" name="Grupp 8">
          <a:extLst>
            <a:ext uri="{FF2B5EF4-FFF2-40B4-BE49-F238E27FC236}">
              <a16:creationId xmlns:a16="http://schemas.microsoft.com/office/drawing/2014/main" id="{9201E5CC-1121-41B7-8044-22072E83CCB7}"/>
            </a:ext>
          </a:extLst>
        </xdr:cNvPr>
        <xdr:cNvGrpSpPr/>
      </xdr:nvGrpSpPr>
      <xdr:grpSpPr>
        <a:xfrm>
          <a:off x="12896850" y="14925675"/>
          <a:ext cx="3726657" cy="1282550"/>
          <a:chOff x="14163675" y="9582150"/>
          <a:chExt cx="3590926" cy="120000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10" name="Bildobjekt 9">
            <a:extLst>
              <a:ext uri="{FF2B5EF4-FFF2-40B4-BE49-F238E27FC236}">
                <a16:creationId xmlns:a16="http://schemas.microsoft.com/office/drawing/2014/main" id="{E0E79D60-B77A-75C6-C77B-009C0A55BC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4163675" y="9582150"/>
            <a:ext cx="3552381" cy="1200000"/>
          </a:xfrm>
          <a:prstGeom prst="rect">
            <a:avLst/>
          </a:prstGeom>
        </xdr:spPr>
      </xdr:pic>
      <xdr:sp macro="" textlink="">
        <xdr:nvSpPr>
          <xdr:cNvPr id="11" name="Rektangel 10">
            <a:extLst>
              <a:ext uri="{FF2B5EF4-FFF2-40B4-BE49-F238E27FC236}">
                <a16:creationId xmlns:a16="http://schemas.microsoft.com/office/drawing/2014/main" id="{9038F41F-44D6-C41B-14A6-30F481A9438F}"/>
              </a:ext>
            </a:extLst>
          </xdr:cNvPr>
          <xdr:cNvSpPr/>
        </xdr:nvSpPr>
        <xdr:spPr>
          <a:xfrm>
            <a:off x="17259301" y="9820275"/>
            <a:ext cx="495300" cy="781050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  <xdr:twoCellAnchor>
    <xdr:from>
      <xdr:col>21</xdr:col>
      <xdr:colOff>323851</xdr:colOff>
      <xdr:row>15</xdr:row>
      <xdr:rowOff>85825</xdr:rowOff>
    </xdr:from>
    <xdr:to>
      <xdr:col>29</xdr:col>
      <xdr:colOff>238126</xdr:colOff>
      <xdr:row>31</xdr:row>
      <xdr:rowOff>0</xdr:rowOff>
    </xdr:to>
    <xdr:grpSp>
      <xdr:nvGrpSpPr>
        <xdr:cNvPr id="16" name="Grupp 15">
          <a:extLst>
            <a:ext uri="{FF2B5EF4-FFF2-40B4-BE49-F238E27FC236}">
              <a16:creationId xmlns:a16="http://schemas.microsoft.com/office/drawing/2014/main" id="{0769FF88-0447-C909-CD1D-64A2A1B79C21}"/>
            </a:ext>
          </a:extLst>
        </xdr:cNvPr>
        <xdr:cNvGrpSpPr/>
      </xdr:nvGrpSpPr>
      <xdr:grpSpPr>
        <a:xfrm>
          <a:off x="12833351" y="3133825"/>
          <a:ext cx="4541838" cy="3216175"/>
          <a:chOff x="12682539" y="2729013"/>
          <a:chExt cx="4498181" cy="2962175"/>
        </a:xfrm>
      </xdr:grpSpPr>
      <xdr:pic>
        <xdr:nvPicPr>
          <xdr:cNvPr id="13" name="Bildobjekt 12">
            <a:extLst>
              <a:ext uri="{FF2B5EF4-FFF2-40B4-BE49-F238E27FC236}">
                <a16:creationId xmlns:a16="http://schemas.microsoft.com/office/drawing/2014/main" id="{A084E7DE-0AD1-C9B4-5EE5-6C45C396AB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2682539" y="2729013"/>
            <a:ext cx="4498181" cy="2962175"/>
          </a:xfrm>
          <a:prstGeom prst="rect">
            <a:avLst/>
          </a:prstGeom>
        </xdr:spPr>
      </xdr:pic>
      <xdr:sp macro="" textlink="">
        <xdr:nvSpPr>
          <xdr:cNvPr id="14" name="Rektangel 13">
            <a:extLst>
              <a:ext uri="{FF2B5EF4-FFF2-40B4-BE49-F238E27FC236}">
                <a16:creationId xmlns:a16="http://schemas.microsoft.com/office/drawing/2014/main" id="{6F7C84ED-1FFD-684C-A7AB-39A8353B2B28}"/>
              </a:ext>
            </a:extLst>
          </xdr:cNvPr>
          <xdr:cNvSpPr/>
        </xdr:nvSpPr>
        <xdr:spPr>
          <a:xfrm>
            <a:off x="15833162" y="5416431"/>
            <a:ext cx="1300107" cy="264036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  <xdr:sp macro="" textlink="">
        <xdr:nvSpPr>
          <xdr:cNvPr id="15" name="Rektangel 14">
            <a:extLst>
              <a:ext uri="{FF2B5EF4-FFF2-40B4-BE49-F238E27FC236}">
                <a16:creationId xmlns:a16="http://schemas.microsoft.com/office/drawing/2014/main" id="{6FF96E4F-B9FC-471C-87D0-C36B1BAD0FE3}"/>
              </a:ext>
            </a:extLst>
          </xdr:cNvPr>
          <xdr:cNvSpPr/>
        </xdr:nvSpPr>
        <xdr:spPr>
          <a:xfrm>
            <a:off x="15671008" y="2824263"/>
            <a:ext cx="211929" cy="2545456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5</xdr:row>
      <xdr:rowOff>76201</xdr:rowOff>
    </xdr:from>
    <xdr:to>
      <xdr:col>5</xdr:col>
      <xdr:colOff>571500</xdr:colOff>
      <xdr:row>9</xdr:row>
      <xdr:rowOff>76201</xdr:rowOff>
    </xdr:to>
    <xdr:sp macro="" textlink="'(DOLD) Admin'!$B$4">
      <xdr:nvSpPr>
        <xdr:cNvPr id="29" name="Rektangel 2">
          <a:extLst>
            <a:ext uri="{FF2B5EF4-FFF2-40B4-BE49-F238E27FC236}">
              <a16:creationId xmlns:a16="http://schemas.microsoft.com/office/drawing/2014/main" id="{AB25027A-81C8-4D2C-83EB-3FCF2DF26BD3}"/>
            </a:ext>
          </a:extLst>
        </xdr:cNvPr>
        <xdr:cNvSpPr>
          <a:spLocks noChangeAspect="1"/>
        </xdr:cNvSpPr>
      </xdr:nvSpPr>
      <xdr:spPr>
        <a:xfrm>
          <a:off x="876300" y="647701"/>
          <a:ext cx="2476500" cy="83820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7322F65-000A-4B99-856D-370CFFF51365}" type="TxLink">
            <a:rPr lang="en-US" sz="1100" b="1" i="0" u="none" strike="noStrike">
              <a:solidFill>
                <a:schemeClr val="bg1"/>
              </a:solidFill>
              <a:latin typeface="Gill Sans MT" panose="020B0502020104020203" pitchFamily="34" charset="0"/>
              <a:cs typeface="Arial"/>
            </a:rPr>
            <a:pPr algn="ctr"/>
            <a:t>0</a:t>
          </a:fld>
          <a:endParaRPr lang="sv-SE" sz="18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8</xdr:col>
      <xdr:colOff>323850</xdr:colOff>
      <xdr:row>5</xdr:row>
      <xdr:rowOff>76201</xdr:rowOff>
    </xdr:from>
    <xdr:to>
      <xdr:col>12</xdr:col>
      <xdr:colOff>234950</xdr:colOff>
      <xdr:row>9</xdr:row>
      <xdr:rowOff>76201</xdr:rowOff>
    </xdr:to>
    <xdr:sp macro="" textlink="'(DOLD) Admin'!$B$5">
      <xdr:nvSpPr>
        <xdr:cNvPr id="28" name="Rektangel 3">
          <a:extLst>
            <a:ext uri="{FF2B5EF4-FFF2-40B4-BE49-F238E27FC236}">
              <a16:creationId xmlns:a16="http://schemas.microsoft.com/office/drawing/2014/main" id="{37F50448-B9EA-4DE3-86AD-4C8DED76E331}"/>
            </a:ext>
          </a:extLst>
        </xdr:cNvPr>
        <xdr:cNvSpPr>
          <a:spLocks noChangeAspect="1"/>
        </xdr:cNvSpPr>
      </xdr:nvSpPr>
      <xdr:spPr>
        <a:xfrm>
          <a:off x="4838700" y="647701"/>
          <a:ext cx="2476500" cy="83820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74ED02C-11F4-492A-8E74-D5637E4334C7}" type="TxLink">
            <a:rPr lang="en-US" sz="1100" b="1" i="0" u="none" strike="noStrike">
              <a:solidFill>
                <a:schemeClr val="bg1"/>
              </a:solidFill>
              <a:latin typeface="Gill Sans MT" panose="020B0502020104020203" pitchFamily="34" charset="0"/>
              <a:cs typeface="Arial"/>
            </a:rPr>
            <a:pPr algn="ctr"/>
            <a:t>0</a:t>
          </a:fld>
          <a:endParaRPr lang="sv-SE" sz="18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15</xdr:col>
      <xdr:colOff>19050</xdr:colOff>
      <xdr:row>5</xdr:row>
      <xdr:rowOff>76201</xdr:rowOff>
    </xdr:from>
    <xdr:to>
      <xdr:col>18</xdr:col>
      <xdr:colOff>571500</xdr:colOff>
      <xdr:row>9</xdr:row>
      <xdr:rowOff>76201</xdr:rowOff>
    </xdr:to>
    <xdr:sp macro="" textlink="'(DOLD) Admin'!$B$6">
      <xdr:nvSpPr>
        <xdr:cNvPr id="27" name="Rektangel 4">
          <a:extLst>
            <a:ext uri="{FF2B5EF4-FFF2-40B4-BE49-F238E27FC236}">
              <a16:creationId xmlns:a16="http://schemas.microsoft.com/office/drawing/2014/main" id="{A946D871-234F-4D2F-BC1D-771EC573CAFD}"/>
            </a:ext>
          </a:extLst>
        </xdr:cNvPr>
        <xdr:cNvSpPr>
          <a:spLocks noChangeAspect="1"/>
        </xdr:cNvSpPr>
      </xdr:nvSpPr>
      <xdr:spPr>
        <a:xfrm>
          <a:off x="8801100" y="647701"/>
          <a:ext cx="2476500" cy="83820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1B82A11-0AFF-4C99-8FBA-5F4D086E8AA1}" type="TxLink">
            <a:rPr lang="en-US" sz="1100" b="1" i="0" u="none" strike="noStrike">
              <a:solidFill>
                <a:schemeClr val="bg1"/>
              </a:solidFill>
              <a:latin typeface="Gill Sans MT" panose="020B0502020104020203" pitchFamily="34" charset="0"/>
              <a:cs typeface="Arial"/>
            </a:rPr>
            <a:pPr algn="ctr"/>
            <a:t>0</a:t>
          </a:fld>
          <a:endParaRPr lang="sv-SE" sz="18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11</xdr:col>
      <xdr:colOff>287866</xdr:colOff>
      <xdr:row>17</xdr:row>
      <xdr:rowOff>62443</xdr:rowOff>
    </xdr:from>
    <xdr:to>
      <xdr:col>13</xdr:col>
      <xdr:colOff>149637</xdr:colOff>
      <xdr:row>21</xdr:row>
      <xdr:rowOff>91017</xdr:rowOff>
    </xdr:to>
    <xdr:sp macro="" textlink="'(DOLD) Admin'!$B$15">
      <xdr:nvSpPr>
        <xdr:cNvPr id="224" name="Flödesschema: Beslut 6">
          <a:extLst>
            <a:ext uri="{FF2B5EF4-FFF2-40B4-BE49-F238E27FC236}">
              <a16:creationId xmlns:a16="http://schemas.microsoft.com/office/drawing/2014/main" id="{AD34EE6B-5C40-47FC-B2A8-C72CA934DFBC}"/>
            </a:ext>
          </a:extLst>
        </xdr:cNvPr>
        <xdr:cNvSpPr>
          <a:spLocks noChangeAspect="1"/>
        </xdr:cNvSpPr>
      </xdr:nvSpPr>
      <xdr:spPr>
        <a:xfrm>
          <a:off x="6631516" y="3081868"/>
          <a:ext cx="1144471" cy="866774"/>
        </a:xfrm>
        <a:prstGeom prst="heart">
          <a:avLst/>
        </a:prstGeom>
        <a:solidFill>
          <a:schemeClr val="tx2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fld id="{D327E132-940F-4B56-81B9-4D3B20F5C382}" type="TxLink">
            <a:rPr lang="en-US" sz="1600" b="1" i="0" u="none" strike="noStrike">
              <a:solidFill>
                <a:schemeClr val="bg1"/>
              </a:solidFill>
              <a:latin typeface="Gill Sans MT" panose="020B0502020104020203" pitchFamily="34" charset="0"/>
              <a:cs typeface="Arial"/>
            </a:rPr>
            <a:pPr algn="ctr"/>
            <a:t>0</a:t>
          </a:fld>
          <a:endParaRPr lang="sv-SE" sz="3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15</xdr:col>
      <xdr:colOff>333375</xdr:colOff>
      <xdr:row>16</xdr:row>
      <xdr:rowOff>19050</xdr:rowOff>
    </xdr:from>
    <xdr:to>
      <xdr:col>17</xdr:col>
      <xdr:colOff>357717</xdr:colOff>
      <xdr:row>21</xdr:row>
      <xdr:rowOff>19050</xdr:rowOff>
    </xdr:to>
    <xdr:sp macro="" textlink="'(DOLD) Admin'!$B$12">
      <xdr:nvSpPr>
        <xdr:cNvPr id="31" name="Likbent triangel 8">
          <a:extLst>
            <a:ext uri="{FF2B5EF4-FFF2-40B4-BE49-F238E27FC236}">
              <a16:creationId xmlns:a16="http://schemas.microsoft.com/office/drawing/2014/main" id="{865FC9B7-DF44-44FE-A513-472BBA234118}"/>
            </a:ext>
          </a:extLst>
        </xdr:cNvPr>
        <xdr:cNvSpPr>
          <a:spLocks noChangeAspect="1"/>
        </xdr:cNvSpPr>
      </xdr:nvSpPr>
      <xdr:spPr>
        <a:xfrm>
          <a:off x="9170458" y="3352800"/>
          <a:ext cx="1252009" cy="1111250"/>
        </a:xfrm>
        <a:prstGeom prst="triangle">
          <a:avLst/>
        </a:prstGeom>
        <a:solidFill>
          <a:schemeClr val="tx2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fld id="{C1626B2D-09E7-4D98-ACD1-E85D9B9B15DF}" type="TxLink">
            <a:rPr lang="en-US" sz="1600" b="1" i="0" u="none" strike="noStrike">
              <a:solidFill>
                <a:schemeClr val="bg1"/>
              </a:solidFill>
              <a:latin typeface="Arial"/>
              <a:cs typeface="Arial"/>
            </a:rPr>
            <a:pPr algn="ctr"/>
            <a:t>0</a:t>
          </a:fld>
          <a:endParaRPr lang="sv-SE" sz="6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17</xdr:col>
      <xdr:colOff>154194</xdr:colOff>
      <xdr:row>14</xdr:row>
      <xdr:rowOff>95022</xdr:rowOff>
    </xdr:from>
    <xdr:ext cx="239809" cy="1588512"/>
    <xdr:sp macro="" textlink="">
      <xdr:nvSpPr>
        <xdr:cNvPr id="30" name="textruta 9">
          <a:extLst>
            <a:ext uri="{FF2B5EF4-FFF2-40B4-BE49-F238E27FC236}">
              <a16:creationId xmlns:a16="http://schemas.microsoft.com/office/drawing/2014/main" id="{23EA3032-BE2E-44CD-BD2D-7C02B2AF91E0}"/>
            </a:ext>
          </a:extLst>
        </xdr:cNvPr>
        <xdr:cNvSpPr txBox="1"/>
      </xdr:nvSpPr>
      <xdr:spPr>
        <a:xfrm rot="3550697">
          <a:off x="9481093" y="3217298"/>
          <a:ext cx="158851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000" b="1">
              <a:solidFill>
                <a:schemeClr val="tx2"/>
              </a:solidFill>
              <a:latin typeface="Gill Sans MT" panose="020B0502020104020203" pitchFamily="34" charset="0"/>
            </a:rPr>
            <a:t>Kvalitativ nytta (viktad)</a:t>
          </a:r>
        </a:p>
      </xdr:txBody>
    </xdr:sp>
    <xdr:clientData/>
  </xdr:oneCellAnchor>
  <xdr:twoCellAnchor>
    <xdr:from>
      <xdr:col>2</xdr:col>
      <xdr:colOff>70113</xdr:colOff>
      <xdr:row>38</xdr:row>
      <xdr:rowOff>51594</xdr:rowOff>
    </xdr:from>
    <xdr:to>
      <xdr:col>10</xdr:col>
      <xdr:colOff>301094</xdr:colOff>
      <xdr:row>55</xdr:row>
      <xdr:rowOff>202406</xdr:rowOff>
    </xdr:to>
    <xdr:graphicFrame macro="">
      <xdr:nvGraphicFramePr>
        <xdr:cNvPr id="252" name="Diagram 10">
          <a:extLst>
            <a:ext uri="{FF2B5EF4-FFF2-40B4-BE49-F238E27FC236}">
              <a16:creationId xmlns:a16="http://schemas.microsoft.com/office/drawing/2014/main" id="{0416A0C5-FE27-4DDB-B2E3-C4C5D0AD6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503501</xdr:colOff>
      <xdr:row>38</xdr:row>
      <xdr:rowOff>51594</xdr:rowOff>
    </xdr:from>
    <xdr:to>
      <xdr:col>18</xdr:col>
      <xdr:colOff>493976</xdr:colOff>
      <xdr:row>55</xdr:row>
      <xdr:rowOff>200944</xdr:rowOff>
    </xdr:to>
    <xdr:graphicFrame macro="">
      <xdr:nvGraphicFramePr>
        <xdr:cNvPr id="197" name="Diagram 11">
          <a:extLst>
            <a:ext uri="{FF2B5EF4-FFF2-40B4-BE49-F238E27FC236}">
              <a16:creationId xmlns:a16="http://schemas.microsoft.com/office/drawing/2014/main" id="{23E1CEF0-3652-4D56-AA8D-5E7CAC3EA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9526</xdr:colOff>
      <xdr:row>60</xdr:row>
      <xdr:rowOff>33337</xdr:rowOff>
    </xdr:from>
    <xdr:to>
      <xdr:col>12</xdr:col>
      <xdr:colOff>425451</xdr:colOff>
      <xdr:row>64</xdr:row>
      <xdr:rowOff>52387</xdr:rowOff>
    </xdr:to>
    <xdr:sp macro="" textlink="'(DOLD) Admin'!$B$35">
      <xdr:nvSpPr>
        <xdr:cNvPr id="253" name="Rektangel: rundade hörn 12">
          <a:extLst>
            <a:ext uri="{FF2B5EF4-FFF2-40B4-BE49-F238E27FC236}">
              <a16:creationId xmlns:a16="http://schemas.microsoft.com/office/drawing/2014/main" id="{06C53917-3630-432A-93DF-A6AE51321570}"/>
            </a:ext>
          </a:extLst>
        </xdr:cNvPr>
        <xdr:cNvSpPr>
          <a:spLocks noChangeAspect="1"/>
        </xdr:cNvSpPr>
      </xdr:nvSpPr>
      <xdr:spPr>
        <a:xfrm>
          <a:off x="5117307" y="12249150"/>
          <a:ext cx="2339975" cy="857250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3364ED2-4F2F-461E-9D71-A8F0F6A05FCE}" type="TxLink">
            <a:rPr lang="en-US" sz="1000" b="1" i="0" u="none" strike="noStrike">
              <a:solidFill>
                <a:schemeClr val="bg1"/>
              </a:solidFill>
              <a:latin typeface="Gill Sans MT" panose="020B0502020104020203" pitchFamily="34" charset="0"/>
              <a:cs typeface="Arial"/>
            </a:rPr>
            <a:pPr algn="ctr"/>
            <a:t>0</a:t>
          </a:fld>
          <a:endParaRPr lang="sv-SE" sz="18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1</xdr:col>
      <xdr:colOff>89960</xdr:colOff>
      <xdr:row>15</xdr:row>
      <xdr:rowOff>3176</xdr:rowOff>
    </xdr:from>
    <xdr:to>
      <xdr:col>9</xdr:col>
      <xdr:colOff>318559</xdr:colOff>
      <xdr:row>32</xdr:row>
      <xdr:rowOff>196850</xdr:rowOff>
    </xdr:to>
    <xdr:graphicFrame macro="">
      <xdr:nvGraphicFramePr>
        <xdr:cNvPr id="231" name="Diagram 1">
          <a:extLst>
            <a:ext uri="{FF2B5EF4-FFF2-40B4-BE49-F238E27FC236}">
              <a16:creationId xmlns:a16="http://schemas.microsoft.com/office/drawing/2014/main" id="{D56F2D8E-1DEF-4F28-A0D2-91ADC8BC4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35719</xdr:colOff>
      <xdr:row>68</xdr:row>
      <xdr:rowOff>71438</xdr:rowOff>
    </xdr:from>
    <xdr:to>
      <xdr:col>15</xdr:col>
      <xdr:colOff>5292</xdr:colOff>
      <xdr:row>87</xdr:row>
      <xdr:rowOff>19052</xdr:rowOff>
    </xdr:to>
    <xdr:graphicFrame macro="">
      <xdr:nvGraphicFramePr>
        <xdr:cNvPr id="261" name="Diagram 12">
          <a:extLst>
            <a:ext uri="{FF2B5EF4-FFF2-40B4-BE49-F238E27FC236}">
              <a16:creationId xmlns:a16="http://schemas.microsoft.com/office/drawing/2014/main" id="{C334C49C-25C3-467B-97A0-2240DBFEB8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38099</xdr:colOff>
      <xdr:row>31</xdr:row>
      <xdr:rowOff>19051</xdr:rowOff>
    </xdr:from>
    <xdr:to>
      <xdr:col>31</xdr:col>
      <xdr:colOff>116416</xdr:colOff>
      <xdr:row>43</xdr:row>
      <xdr:rowOff>127000</xdr:rowOff>
    </xdr:to>
    <xdr:grpSp>
      <xdr:nvGrpSpPr>
        <xdr:cNvPr id="2" name="Grupp 1">
          <a:extLst>
            <a:ext uri="{FF2B5EF4-FFF2-40B4-BE49-F238E27FC236}">
              <a16:creationId xmlns:a16="http://schemas.microsoft.com/office/drawing/2014/main" id="{BA2B67BF-C360-4D83-B69E-719C870DE1EF}"/>
            </a:ext>
          </a:extLst>
        </xdr:cNvPr>
        <xdr:cNvGrpSpPr/>
      </xdr:nvGrpSpPr>
      <xdr:grpSpPr>
        <a:xfrm>
          <a:off x="15055849" y="6424614"/>
          <a:ext cx="3935942" cy="2584449"/>
          <a:chOff x="14201775" y="2543175"/>
          <a:chExt cx="3733333" cy="283809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3" name="Bildobjekt 2">
            <a:extLst>
              <a:ext uri="{FF2B5EF4-FFF2-40B4-BE49-F238E27FC236}">
                <a16:creationId xmlns:a16="http://schemas.microsoft.com/office/drawing/2014/main" id="{AB43ED15-16F0-B77D-D65B-B1656F4E58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4201775" y="2543175"/>
            <a:ext cx="3733333" cy="2838095"/>
          </a:xfrm>
          <a:prstGeom prst="rect">
            <a:avLst/>
          </a:prstGeom>
        </xdr:spPr>
      </xdr:pic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D3F09543-4D91-E28C-2606-09FB7B4E1548}"/>
              </a:ext>
            </a:extLst>
          </xdr:cNvPr>
          <xdr:cNvSpPr/>
        </xdr:nvSpPr>
        <xdr:spPr>
          <a:xfrm>
            <a:off x="16182975" y="4114800"/>
            <a:ext cx="781050" cy="523875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71731DB6-47DC-9D46-E0C3-B183C52B7901}"/>
              </a:ext>
            </a:extLst>
          </xdr:cNvPr>
          <xdr:cNvSpPr/>
        </xdr:nvSpPr>
        <xdr:spPr>
          <a:xfrm>
            <a:off x="16173450" y="4800600"/>
            <a:ext cx="781050" cy="523875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  <xdr:twoCellAnchor>
    <xdr:from>
      <xdr:col>25</xdr:col>
      <xdr:colOff>19049</xdr:colOff>
      <xdr:row>48</xdr:row>
      <xdr:rowOff>95250</xdr:rowOff>
    </xdr:from>
    <xdr:to>
      <xdr:col>33</xdr:col>
      <xdr:colOff>317499</xdr:colOff>
      <xdr:row>62</xdr:row>
      <xdr:rowOff>84667</xdr:rowOff>
    </xdr:to>
    <xdr:grpSp>
      <xdr:nvGrpSpPr>
        <xdr:cNvPr id="6" name="Grupp 5">
          <a:extLst>
            <a:ext uri="{FF2B5EF4-FFF2-40B4-BE49-F238E27FC236}">
              <a16:creationId xmlns:a16="http://schemas.microsoft.com/office/drawing/2014/main" id="{438AB068-5A9A-4CF4-8863-37D18F6A5A6F}"/>
            </a:ext>
          </a:extLst>
        </xdr:cNvPr>
        <xdr:cNvGrpSpPr/>
      </xdr:nvGrpSpPr>
      <xdr:grpSpPr>
        <a:xfrm>
          <a:off x="15036799" y="10009188"/>
          <a:ext cx="5441950" cy="2878667"/>
          <a:chOff x="14192250" y="6067425"/>
          <a:chExt cx="5434542" cy="3057143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7" name="chart">
            <a:extLst>
              <a:ext uri="{FF2B5EF4-FFF2-40B4-BE49-F238E27FC236}">
                <a16:creationId xmlns:a16="http://schemas.microsoft.com/office/drawing/2014/main" id="{000D7E45-4B5B-A77B-FD33-7C703B16DB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4192250" y="6067425"/>
            <a:ext cx="5434542" cy="3057143"/>
          </a:xfrm>
          <a:prstGeom prst="rect">
            <a:avLst/>
          </a:prstGeom>
        </xdr:spPr>
      </xdr:pic>
      <xdr:sp macro="" textlink="">
        <xdr:nvSpPr>
          <xdr:cNvPr id="8" name="Rektangel 7">
            <a:extLst>
              <a:ext uri="{FF2B5EF4-FFF2-40B4-BE49-F238E27FC236}">
                <a16:creationId xmlns:a16="http://schemas.microsoft.com/office/drawing/2014/main" id="{252C8205-116B-88A6-6384-81356C4C5E65}"/>
              </a:ext>
            </a:extLst>
          </xdr:cNvPr>
          <xdr:cNvSpPr/>
        </xdr:nvSpPr>
        <xdr:spPr>
          <a:xfrm>
            <a:off x="16973550" y="7258050"/>
            <a:ext cx="1524000" cy="1504950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  <xdr:twoCellAnchor>
    <xdr:from>
      <xdr:col>25</xdr:col>
      <xdr:colOff>26193</xdr:colOff>
      <xdr:row>67</xdr:row>
      <xdr:rowOff>90487</xdr:rowOff>
    </xdr:from>
    <xdr:to>
      <xdr:col>30</xdr:col>
      <xdr:colOff>321468</xdr:colOff>
      <xdr:row>72</xdr:row>
      <xdr:rowOff>193145</xdr:rowOff>
    </xdr:to>
    <xdr:grpSp>
      <xdr:nvGrpSpPr>
        <xdr:cNvPr id="9" name="Grupp 8">
          <a:extLst>
            <a:ext uri="{FF2B5EF4-FFF2-40B4-BE49-F238E27FC236}">
              <a16:creationId xmlns:a16="http://schemas.microsoft.com/office/drawing/2014/main" id="{5C990340-1CB8-4008-BB3B-B519C6E18598}"/>
            </a:ext>
          </a:extLst>
        </xdr:cNvPr>
        <xdr:cNvGrpSpPr/>
      </xdr:nvGrpSpPr>
      <xdr:grpSpPr>
        <a:xfrm>
          <a:off x="15043943" y="13925550"/>
          <a:ext cx="3509963" cy="1134533"/>
          <a:chOff x="14163675" y="9582150"/>
          <a:chExt cx="3590926" cy="120000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10" name="Bildobjekt 9">
            <a:extLst>
              <a:ext uri="{FF2B5EF4-FFF2-40B4-BE49-F238E27FC236}">
                <a16:creationId xmlns:a16="http://schemas.microsoft.com/office/drawing/2014/main" id="{D59A4EA9-E121-E563-E1EE-49C8D98F01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4163675" y="9582150"/>
            <a:ext cx="3552381" cy="1200000"/>
          </a:xfrm>
          <a:prstGeom prst="rect">
            <a:avLst/>
          </a:prstGeom>
        </xdr:spPr>
      </xdr:pic>
      <xdr:sp macro="" textlink="">
        <xdr:nvSpPr>
          <xdr:cNvPr id="11" name="Rektangel 10">
            <a:extLst>
              <a:ext uri="{FF2B5EF4-FFF2-40B4-BE49-F238E27FC236}">
                <a16:creationId xmlns:a16="http://schemas.microsoft.com/office/drawing/2014/main" id="{4FAD36F7-9944-F230-2949-A0751A261D24}"/>
              </a:ext>
            </a:extLst>
          </xdr:cNvPr>
          <xdr:cNvSpPr/>
        </xdr:nvSpPr>
        <xdr:spPr>
          <a:xfrm>
            <a:off x="17259301" y="9820275"/>
            <a:ext cx="495300" cy="781050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  <xdr:twoCellAnchor>
    <xdr:from>
      <xdr:col>24</xdr:col>
      <xdr:colOff>323851</xdr:colOff>
      <xdr:row>15</xdr:row>
      <xdr:rowOff>85825</xdr:rowOff>
    </xdr:from>
    <xdr:to>
      <xdr:col>32</xdr:col>
      <xdr:colOff>402166</xdr:colOff>
      <xdr:row>29</xdr:row>
      <xdr:rowOff>0</xdr:rowOff>
    </xdr:to>
    <xdr:grpSp>
      <xdr:nvGrpSpPr>
        <xdr:cNvPr id="16" name="Grupp 15">
          <a:extLst>
            <a:ext uri="{FF2B5EF4-FFF2-40B4-BE49-F238E27FC236}">
              <a16:creationId xmlns:a16="http://schemas.microsoft.com/office/drawing/2014/main" id="{3F5BE78A-40CE-1BF8-A034-5B1AB035F10F}"/>
            </a:ext>
          </a:extLst>
        </xdr:cNvPr>
        <xdr:cNvGrpSpPr/>
      </xdr:nvGrpSpPr>
      <xdr:grpSpPr>
        <a:xfrm>
          <a:off x="14992351" y="3189388"/>
          <a:ext cx="4928128" cy="2803425"/>
          <a:chOff x="14315018" y="3197325"/>
          <a:chExt cx="4713815" cy="3025675"/>
        </a:xfrm>
      </xdr:grpSpPr>
      <xdr:pic>
        <xdr:nvPicPr>
          <xdr:cNvPr id="13" name="Bildobjekt 12">
            <a:extLst>
              <a:ext uri="{FF2B5EF4-FFF2-40B4-BE49-F238E27FC236}">
                <a16:creationId xmlns:a16="http://schemas.microsoft.com/office/drawing/2014/main" id="{F10B2593-17D8-ED61-DDA2-3A88A96FE3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4315018" y="3197325"/>
            <a:ext cx="4713815" cy="3025675"/>
          </a:xfrm>
          <a:prstGeom prst="rect">
            <a:avLst/>
          </a:prstGeom>
        </xdr:spPr>
      </xdr:pic>
      <xdr:sp macro="" textlink="">
        <xdr:nvSpPr>
          <xdr:cNvPr id="14" name="Rektangel 13">
            <a:extLst>
              <a:ext uri="{FF2B5EF4-FFF2-40B4-BE49-F238E27FC236}">
                <a16:creationId xmlns:a16="http://schemas.microsoft.com/office/drawing/2014/main" id="{DEF40207-F618-CDBB-51C6-ECE94D3E0066}"/>
              </a:ext>
            </a:extLst>
          </xdr:cNvPr>
          <xdr:cNvSpPr/>
        </xdr:nvSpPr>
        <xdr:spPr>
          <a:xfrm>
            <a:off x="17616675" y="5942353"/>
            <a:ext cx="1362432" cy="269696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  <xdr:sp macro="" textlink="">
        <xdr:nvSpPr>
          <xdr:cNvPr id="15" name="Rektangel 14">
            <a:extLst>
              <a:ext uri="{FF2B5EF4-FFF2-40B4-BE49-F238E27FC236}">
                <a16:creationId xmlns:a16="http://schemas.microsoft.com/office/drawing/2014/main" id="{A7C24FD2-D4E8-44C4-8F3A-0C90D729AC51}"/>
              </a:ext>
            </a:extLst>
          </xdr:cNvPr>
          <xdr:cNvSpPr/>
        </xdr:nvSpPr>
        <xdr:spPr>
          <a:xfrm>
            <a:off x="17483403" y="3260825"/>
            <a:ext cx="222513" cy="2570592"/>
          </a:xfrm>
          <a:prstGeom prst="rect">
            <a:avLst/>
          </a:prstGeom>
          <a:noFill/>
          <a:ln w="25400"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v-SE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539750</xdr:colOff>
      <xdr:row>4</xdr:row>
      <xdr:rowOff>92075</xdr:rowOff>
    </xdr:from>
    <xdr:to>
      <xdr:col>3</xdr:col>
      <xdr:colOff>215900</xdr:colOff>
      <xdr:row>4</xdr:row>
      <xdr:rowOff>92075</xdr:rowOff>
    </xdr:to>
    <xdr:cxnSp macro="">
      <xdr:nvCxnSpPr>
        <xdr:cNvPr id="2" name="Rak pilkoppling 1">
          <a:extLst>
            <a:ext uri="{FF2B5EF4-FFF2-40B4-BE49-F238E27FC236}">
              <a16:creationId xmlns:a16="http://schemas.microsoft.com/office/drawing/2014/main" id="{D5A5F9C4-4234-41C1-99FA-0B9A45432CF2}"/>
            </a:ext>
          </a:extLst>
        </xdr:cNvPr>
        <xdr:cNvCxnSpPr/>
      </xdr:nvCxnSpPr>
      <xdr:spPr>
        <a:xfrm>
          <a:off x="3473450" y="473075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Nacka Kommun_Col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6D6"/>
      </a:accent1>
      <a:accent2>
        <a:srgbClr val="96B400"/>
      </a:accent2>
      <a:accent3>
        <a:srgbClr val="8C5AA0"/>
      </a:accent3>
      <a:accent4>
        <a:srgbClr val="CD0019"/>
      </a:accent4>
      <a:accent5>
        <a:srgbClr val="EB6400"/>
      </a:accent5>
      <a:accent6>
        <a:srgbClr val="FFCD00"/>
      </a:accent6>
      <a:hlink>
        <a:srgbClr val="0563C1"/>
      </a:hlink>
      <a:folHlink>
        <a:srgbClr val="954F72"/>
      </a:folHlink>
    </a:clrScheme>
    <a:fontScheme name="Nacka_Excel_Fon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view.officeapps.live.com/op/view.aspx?src=https%3A%2F%2Fwww.nacka.se%2F4971f1%2Fcontentassets%2Fb3e178e946a843378a20da0e22cd9d3a%2Fnacka-bef-prognos-2022-2040.xlsx&amp;wdOrigin=BROWSELI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37A4-A3CF-4966-ADFE-80510C1F3C29}">
  <sheetPr>
    <tabColor theme="3"/>
  </sheetPr>
  <dimension ref="C2:X37"/>
  <sheetViews>
    <sheetView showGridLines="0" tabSelected="1" zoomScaleNormal="100" workbookViewId="0">
      <selection activeCell="C4" sqref="C4"/>
    </sheetView>
  </sheetViews>
  <sheetFormatPr defaultColWidth="9.1796875" defaultRowHeight="16" x14ac:dyDescent="0.5"/>
  <cols>
    <col min="1" max="2" width="9.1796875" style="15"/>
    <col min="3" max="3" width="36.26953125" style="15" customWidth="1"/>
    <col min="4" max="4" width="26.26953125" style="15" customWidth="1"/>
    <col min="5" max="5" width="13.453125" style="15" customWidth="1"/>
    <col min="6" max="6" width="49" style="15" customWidth="1"/>
    <col min="7" max="16384" width="9.1796875" style="15"/>
  </cols>
  <sheetData>
    <row r="2" spans="3:24" x14ac:dyDescent="0.5">
      <c r="I2" s="166" t="s">
        <v>0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X2" s="383" t="s">
        <v>210</v>
      </c>
    </row>
    <row r="3" spans="3:24" x14ac:dyDescent="0.5">
      <c r="C3" s="14" t="s">
        <v>1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3:24" x14ac:dyDescent="0.5">
      <c r="C4" s="364"/>
      <c r="I4" s="168" t="s">
        <v>167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3:24" x14ac:dyDescent="0.5">
      <c r="I5" s="167" t="s">
        <v>168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3:24" x14ac:dyDescent="0.5">
      <c r="C6" s="14" t="s">
        <v>3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3:24" x14ac:dyDescent="0.5">
      <c r="C7" s="365"/>
      <c r="I7" s="301" t="s">
        <v>169</v>
      </c>
      <c r="J7" s="167" t="s">
        <v>189</v>
      </c>
      <c r="K7" s="167"/>
      <c r="L7" s="167"/>
      <c r="M7" s="167"/>
      <c r="N7" s="167"/>
      <c r="O7" s="167"/>
      <c r="P7" s="167"/>
      <c r="Q7" s="167"/>
      <c r="R7" s="167"/>
      <c r="S7" s="167"/>
    </row>
    <row r="8" spans="3:24" x14ac:dyDescent="0.5">
      <c r="C8" s="16"/>
      <c r="I8" s="302" t="s">
        <v>170</v>
      </c>
      <c r="J8" s="167" t="s">
        <v>190</v>
      </c>
      <c r="K8" s="167"/>
      <c r="L8" s="167"/>
      <c r="M8" s="167"/>
      <c r="N8" s="167"/>
      <c r="O8" s="167"/>
      <c r="P8" s="167"/>
      <c r="Q8" s="167"/>
      <c r="R8" s="167"/>
      <c r="S8" s="167"/>
    </row>
    <row r="9" spans="3:24" x14ac:dyDescent="0.5">
      <c r="C9" s="17" t="s">
        <v>5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</row>
    <row r="10" spans="3:24" x14ac:dyDescent="0.5">
      <c r="C10" s="365"/>
      <c r="I10" s="167" t="s">
        <v>2</v>
      </c>
      <c r="J10" s="167"/>
      <c r="K10" s="167"/>
      <c r="L10" s="167"/>
      <c r="M10" s="167"/>
      <c r="N10" s="167"/>
      <c r="O10" s="167"/>
      <c r="P10" s="167"/>
      <c r="Q10" s="167"/>
      <c r="R10" s="167"/>
      <c r="S10" s="167"/>
    </row>
    <row r="11" spans="3:24" x14ac:dyDescent="0.5">
      <c r="I11" s="167" t="s">
        <v>4</v>
      </c>
      <c r="J11" s="167"/>
      <c r="K11" s="167"/>
      <c r="L11" s="167"/>
      <c r="M11" s="167"/>
      <c r="N11" s="167"/>
      <c r="O11" s="167"/>
      <c r="P11" s="167"/>
      <c r="Q11" s="167"/>
      <c r="R11" s="167"/>
      <c r="S11" s="167"/>
    </row>
    <row r="12" spans="3:24" x14ac:dyDescent="0.5">
      <c r="I12" s="167" t="s">
        <v>6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/>
    </row>
    <row r="13" spans="3:24" x14ac:dyDescent="0.5"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3:24" x14ac:dyDescent="0.5">
      <c r="C14" s="18" t="s">
        <v>7</v>
      </c>
      <c r="I14" s="168" t="s">
        <v>7</v>
      </c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3:24" x14ac:dyDescent="0.5">
      <c r="I15" s="167" t="s">
        <v>8</v>
      </c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3:24" x14ac:dyDescent="0.5">
      <c r="I16" s="167" t="s">
        <v>175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7"/>
    </row>
    <row r="17" spans="3:19" x14ac:dyDescent="0.5"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</row>
    <row r="18" spans="3:19" x14ac:dyDescent="0.5">
      <c r="I18" s="168" t="s">
        <v>174</v>
      </c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3:19" x14ac:dyDescent="0.5">
      <c r="I19" s="303" t="s">
        <v>176</v>
      </c>
      <c r="J19" s="303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3:19" x14ac:dyDescent="0.5">
      <c r="I20" s="303" t="s">
        <v>211</v>
      </c>
      <c r="J20" s="303"/>
      <c r="K20" s="167"/>
      <c r="L20" s="167"/>
      <c r="M20" s="167"/>
      <c r="N20" s="167"/>
      <c r="O20" s="167"/>
      <c r="P20" s="167"/>
      <c r="Q20" s="167"/>
      <c r="R20" s="167"/>
      <c r="S20" s="167"/>
    </row>
    <row r="21" spans="3:19" x14ac:dyDescent="0.5">
      <c r="I21" s="303" t="s">
        <v>212</v>
      </c>
      <c r="J21" s="167"/>
      <c r="K21" s="167"/>
      <c r="L21" s="167"/>
      <c r="M21" s="167"/>
      <c r="N21" s="167"/>
      <c r="O21" s="167"/>
      <c r="P21" s="167"/>
      <c r="Q21" s="167"/>
      <c r="R21" s="167"/>
      <c r="S21" s="167"/>
    </row>
    <row r="22" spans="3:19" x14ac:dyDescent="0.5">
      <c r="I22" s="167"/>
      <c r="J22" s="304" t="s">
        <v>171</v>
      </c>
      <c r="K22" s="167"/>
      <c r="L22" s="167"/>
      <c r="M22" s="167"/>
      <c r="N22" s="167"/>
      <c r="O22" s="167"/>
      <c r="P22" s="167"/>
      <c r="Q22" s="167"/>
      <c r="R22" s="167"/>
      <c r="S22" s="167"/>
    </row>
    <row r="23" spans="3:19" x14ac:dyDescent="0.5">
      <c r="I23" s="167"/>
      <c r="J23" s="170" t="s">
        <v>172</v>
      </c>
      <c r="K23" s="167"/>
      <c r="L23" s="167"/>
      <c r="M23" s="167"/>
      <c r="N23" s="167"/>
      <c r="O23" s="167"/>
      <c r="P23" s="167"/>
      <c r="Q23" s="167"/>
      <c r="R23" s="167"/>
      <c r="S23" s="167"/>
    </row>
    <row r="24" spans="3:19" x14ac:dyDescent="0.5">
      <c r="I24" s="167"/>
      <c r="J24" s="170" t="s">
        <v>173</v>
      </c>
      <c r="K24" s="167"/>
      <c r="L24" s="167"/>
      <c r="M24" s="167"/>
      <c r="N24" s="167"/>
      <c r="O24" s="167"/>
      <c r="P24" s="167"/>
      <c r="Q24" s="167"/>
      <c r="R24" s="167"/>
      <c r="S24" s="167"/>
    </row>
    <row r="25" spans="3:19" x14ac:dyDescent="0.5">
      <c r="I25" s="167"/>
      <c r="J25" s="170" t="s">
        <v>177</v>
      </c>
      <c r="K25" s="167"/>
      <c r="L25" s="167"/>
      <c r="M25" s="167"/>
      <c r="N25" s="167"/>
      <c r="O25" s="167"/>
      <c r="P25" s="167"/>
      <c r="Q25" s="167"/>
      <c r="R25" s="167"/>
      <c r="S25" s="167"/>
    </row>
    <row r="26" spans="3:19" x14ac:dyDescent="0.5">
      <c r="I26" s="167"/>
      <c r="J26" s="170" t="s">
        <v>178</v>
      </c>
      <c r="K26" s="167"/>
      <c r="L26" s="167"/>
      <c r="M26" s="167"/>
      <c r="N26" s="167"/>
      <c r="O26" s="167"/>
      <c r="P26" s="167"/>
      <c r="Q26" s="167"/>
      <c r="R26" s="167"/>
      <c r="S26" s="167"/>
    </row>
    <row r="27" spans="3:19" x14ac:dyDescent="0.5"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</row>
    <row r="28" spans="3:19" x14ac:dyDescent="0.5"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</row>
    <row r="29" spans="3:19" x14ac:dyDescent="0.5">
      <c r="C29" s="18" t="s">
        <v>9</v>
      </c>
      <c r="D29" s="18" t="s">
        <v>10</v>
      </c>
      <c r="E29" s="18" t="s">
        <v>11</v>
      </c>
      <c r="F29" s="18" t="s">
        <v>12</v>
      </c>
      <c r="I29" s="167" t="s">
        <v>13</v>
      </c>
      <c r="J29" s="167"/>
      <c r="K29" s="167"/>
      <c r="L29" s="167"/>
      <c r="M29" s="167"/>
      <c r="N29" s="167"/>
      <c r="O29" s="167"/>
      <c r="P29" s="167"/>
      <c r="Q29" s="167"/>
      <c r="R29" s="167"/>
      <c r="S29" s="167"/>
    </row>
    <row r="30" spans="3:19" x14ac:dyDescent="0.5">
      <c r="C30" s="366"/>
      <c r="D30" s="367"/>
      <c r="E30" s="368"/>
      <c r="F30" s="369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</row>
    <row r="31" spans="3:19" x14ac:dyDescent="0.5">
      <c r="C31" s="370"/>
      <c r="D31" s="370"/>
      <c r="E31" s="371"/>
      <c r="F31" s="34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</row>
    <row r="32" spans="3:19" x14ac:dyDescent="0.5">
      <c r="C32" s="372"/>
      <c r="D32" s="373"/>
      <c r="E32" s="374"/>
      <c r="F32" s="375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</row>
    <row r="33" spans="3:19" x14ac:dyDescent="0.5">
      <c r="C33" s="366"/>
      <c r="D33" s="367"/>
      <c r="E33" s="368"/>
      <c r="F33" s="369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</row>
    <row r="34" spans="3:19" x14ac:dyDescent="0.5">
      <c r="C34" s="376"/>
      <c r="D34" s="370"/>
      <c r="E34" s="371"/>
      <c r="F34" s="37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</row>
    <row r="35" spans="3:19" x14ac:dyDescent="0.5">
      <c r="C35" s="366"/>
      <c r="D35" s="367"/>
      <c r="E35" s="368"/>
      <c r="F35" s="369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</row>
    <row r="36" spans="3:19" x14ac:dyDescent="0.5">
      <c r="C36" s="378"/>
      <c r="D36" s="379"/>
      <c r="E36" s="380"/>
      <c r="F36" s="381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3:19" x14ac:dyDescent="0.5">
      <c r="C37" s="370"/>
      <c r="D37" s="370"/>
      <c r="E37" s="371"/>
      <c r="F37" s="34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</row>
  </sheetData>
  <sheetProtection algorithmName="SHA-512" hashValue="L7YVlNgHUqDuIlmm7+IMpNLareWt2Grk0HnPC8abfEH4LY6bJXcyD0sNvCYkyMnKqm0ugLfdifWOUeird510zw==" saltValue="+X0R7qUnqxr5NRSXPFSQhA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6283F-F033-4F17-93E4-7BA8CB8E4D8F}">
  <sheetPr>
    <tabColor rgb="FF00B050"/>
    <pageSetUpPr fitToPage="1"/>
  </sheetPr>
  <dimension ref="A1:AJ92"/>
  <sheetViews>
    <sheetView showGridLines="0" topLeftCell="I31" zoomScale="80" zoomScaleNormal="80" zoomScaleSheetLayoutView="90" workbookViewId="0">
      <selection activeCell="Y2" sqref="Y2"/>
    </sheetView>
  </sheetViews>
  <sheetFormatPr defaultColWidth="9.1796875" defaultRowHeight="16.5" x14ac:dyDescent="0.5"/>
  <cols>
    <col min="1" max="1" width="3.7265625" style="323" customWidth="1"/>
    <col min="2" max="20" width="9.1796875" style="322"/>
    <col min="21" max="21" width="3.7265625" style="323" customWidth="1"/>
    <col min="22" max="22" width="9.1796875" style="435"/>
    <col min="23" max="24" width="9.1796875" style="322"/>
    <col min="25" max="25" width="5" customWidth="1"/>
    <col min="37" max="16384" width="9.1796875" style="322"/>
  </cols>
  <sheetData>
    <row r="1" spans="1:36" ht="17" thickBot="1" x14ac:dyDescent="0.55000000000000004">
      <c r="A1" s="480" t="s">
        <v>219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47"/>
      <c r="Y1" s="420" t="s">
        <v>210</v>
      </c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</row>
    <row r="2" spans="1:36" x14ac:dyDescent="0.5">
      <c r="A2" s="450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51"/>
      <c r="V2" s="447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</row>
    <row r="3" spans="1:36" x14ac:dyDescent="0.5">
      <c r="A3" s="444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37"/>
      <c r="V3" s="452"/>
      <c r="Y3" s="422" t="s">
        <v>14</v>
      </c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</row>
    <row r="4" spans="1:36" x14ac:dyDescent="0.5">
      <c r="A4" s="444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437"/>
      <c r="Y4" s="423" t="s">
        <v>249</v>
      </c>
      <c r="Z4" s="423"/>
      <c r="AA4" s="423"/>
      <c r="AB4" s="423"/>
      <c r="AC4" s="423"/>
      <c r="AD4" s="423"/>
      <c r="AE4" s="423"/>
      <c r="AF4" s="423"/>
      <c r="AG4" s="423"/>
      <c r="AH4" s="423"/>
      <c r="AI4" s="421"/>
      <c r="AJ4" s="421"/>
    </row>
    <row r="5" spans="1:36" x14ac:dyDescent="0.5">
      <c r="A5" s="444"/>
      <c r="B5" s="329"/>
      <c r="C5" s="482" t="str">
        <f>'(DOLD) Admin'!A4</f>
        <v>Projektets namn</v>
      </c>
      <c r="D5" s="482"/>
      <c r="E5" s="482"/>
      <c r="F5" s="482"/>
      <c r="G5" s="329"/>
      <c r="H5" s="329"/>
      <c r="I5" s="482" t="str">
        <f>'(DOLD) Admin'!A5</f>
        <v>Startår för projektet</v>
      </c>
      <c r="J5" s="482"/>
      <c r="K5" s="482"/>
      <c r="L5" s="482"/>
      <c r="M5" s="482"/>
      <c r="N5" s="329"/>
      <c r="O5" s="329"/>
      <c r="P5" s="482" t="str">
        <f>'(DOLD) Admin'!A6</f>
        <v>Projektet går in i förvaltning</v>
      </c>
      <c r="Q5" s="482"/>
      <c r="R5" s="482"/>
      <c r="S5" s="482"/>
      <c r="T5" s="329"/>
      <c r="U5" s="437"/>
      <c r="Y5" s="423" t="s">
        <v>248</v>
      </c>
      <c r="Z5" s="423"/>
      <c r="AA5" s="423"/>
      <c r="AB5" s="423"/>
      <c r="AC5" s="423"/>
      <c r="AD5" s="423"/>
      <c r="AE5" s="423"/>
      <c r="AF5" s="423"/>
      <c r="AG5" s="423"/>
      <c r="AH5" s="423"/>
      <c r="AI5" s="421"/>
      <c r="AJ5" s="421"/>
    </row>
    <row r="6" spans="1:36" x14ac:dyDescent="0.5">
      <c r="A6" s="444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437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1"/>
      <c r="AJ6" s="421"/>
    </row>
    <row r="7" spans="1:36" x14ac:dyDescent="0.5">
      <c r="A7" s="444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437"/>
      <c r="Y7" s="423" t="s">
        <v>264</v>
      </c>
      <c r="Z7" s="423"/>
      <c r="AA7" s="423"/>
      <c r="AB7" s="423"/>
      <c r="AC7" s="423"/>
      <c r="AD7" s="423"/>
      <c r="AE7" s="423"/>
      <c r="AF7" s="423"/>
      <c r="AG7" s="423"/>
      <c r="AH7" s="423"/>
      <c r="AI7" s="421"/>
      <c r="AJ7" s="421"/>
    </row>
    <row r="8" spans="1:36" x14ac:dyDescent="0.5">
      <c r="A8" s="444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437"/>
      <c r="Y8" s="423" t="s">
        <v>250</v>
      </c>
      <c r="Z8" s="423"/>
      <c r="AA8" s="423"/>
      <c r="AB8" s="423"/>
      <c r="AC8" s="423"/>
      <c r="AD8" s="423"/>
      <c r="AE8" s="423"/>
      <c r="AF8" s="423"/>
      <c r="AG8" s="423"/>
      <c r="AH8" s="423"/>
      <c r="AI8" s="421"/>
      <c r="AJ8" s="421"/>
    </row>
    <row r="9" spans="1:36" x14ac:dyDescent="0.5">
      <c r="A9" s="444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437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1"/>
      <c r="AJ9" s="421"/>
    </row>
    <row r="10" spans="1:36" x14ac:dyDescent="0.5">
      <c r="A10" s="444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437"/>
      <c r="Y10" s="423" t="s">
        <v>257</v>
      </c>
      <c r="Z10" s="423" t="s">
        <v>258</v>
      </c>
      <c r="AA10" s="423"/>
      <c r="AB10" s="423"/>
      <c r="AC10" s="423"/>
      <c r="AD10" s="423"/>
      <c r="AE10" s="423"/>
      <c r="AF10" s="423"/>
      <c r="AG10" s="423"/>
      <c r="AH10" s="423"/>
      <c r="AI10" s="421"/>
      <c r="AJ10" s="421"/>
    </row>
    <row r="11" spans="1:36" x14ac:dyDescent="0.5">
      <c r="A11" s="444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437"/>
      <c r="Y11" s="423" t="s">
        <v>259</v>
      </c>
      <c r="Z11" s="423" t="s">
        <v>260</v>
      </c>
      <c r="AA11" s="423"/>
      <c r="AB11" s="423"/>
      <c r="AC11" s="423"/>
      <c r="AD11" s="423"/>
      <c r="AE11" s="423"/>
      <c r="AF11" s="423"/>
      <c r="AG11" s="423"/>
      <c r="AH11" s="423"/>
      <c r="AI11" s="421"/>
      <c r="AJ11" s="421"/>
    </row>
    <row r="12" spans="1:36" x14ac:dyDescent="0.5">
      <c r="A12" s="444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437"/>
      <c r="Y12" s="423"/>
      <c r="Z12" s="424" t="s">
        <v>251</v>
      </c>
      <c r="AA12" s="423"/>
      <c r="AB12" s="423"/>
      <c r="AC12" s="423"/>
      <c r="AD12" s="423"/>
      <c r="AE12" s="423"/>
      <c r="AF12" s="423"/>
      <c r="AG12" s="423"/>
      <c r="AH12" s="423"/>
      <c r="AI12" s="421"/>
      <c r="AJ12" s="421"/>
    </row>
    <row r="13" spans="1:36" x14ac:dyDescent="0.5">
      <c r="A13" s="444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437"/>
      <c r="Y13" s="423"/>
      <c r="Z13" s="424"/>
      <c r="AA13" s="423"/>
      <c r="AB13" s="423"/>
      <c r="AC13" s="423"/>
      <c r="AD13" s="423"/>
      <c r="AE13" s="423"/>
      <c r="AF13" s="423"/>
      <c r="AG13" s="423"/>
      <c r="AH13" s="423"/>
      <c r="AI13" s="421"/>
      <c r="AJ13" s="421"/>
    </row>
    <row r="14" spans="1:36" x14ac:dyDescent="0.5">
      <c r="A14" s="444"/>
      <c r="B14" s="330" t="s">
        <v>159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438"/>
      <c r="Y14" s="423" t="s">
        <v>252</v>
      </c>
      <c r="Z14" s="423" t="s">
        <v>217</v>
      </c>
      <c r="AA14" s="423"/>
      <c r="AB14" s="423"/>
      <c r="AC14" s="423"/>
      <c r="AD14" s="423"/>
      <c r="AE14" s="423"/>
      <c r="AF14" s="423"/>
      <c r="AG14" s="423"/>
      <c r="AH14" s="423"/>
      <c r="AI14" s="421"/>
      <c r="AJ14" s="421"/>
    </row>
    <row r="15" spans="1:36" x14ac:dyDescent="0.5">
      <c r="A15" s="444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437"/>
      <c r="Y15" s="423"/>
      <c r="Z15" s="423" t="s">
        <v>214</v>
      </c>
      <c r="AA15" s="423"/>
      <c r="AB15" s="423"/>
      <c r="AC15" s="423"/>
      <c r="AD15" s="423"/>
      <c r="AE15" s="423"/>
      <c r="AF15" s="423"/>
      <c r="AG15" s="423"/>
      <c r="AH15" s="423"/>
      <c r="AI15" s="421"/>
      <c r="AJ15" s="421"/>
    </row>
    <row r="16" spans="1:36" x14ac:dyDescent="0.5">
      <c r="A16" s="444"/>
      <c r="B16" s="326"/>
      <c r="C16" s="326"/>
      <c r="D16" s="326"/>
      <c r="E16" s="326"/>
      <c r="F16" s="326"/>
      <c r="G16" s="326"/>
      <c r="H16" s="326"/>
      <c r="I16" s="326"/>
      <c r="J16" s="326"/>
      <c r="K16" s="483" t="s">
        <v>160</v>
      </c>
      <c r="L16" s="483"/>
      <c r="M16" s="483"/>
      <c r="N16" s="483"/>
      <c r="O16" s="483"/>
      <c r="P16" s="326"/>
      <c r="Q16" s="326"/>
      <c r="R16" s="326"/>
      <c r="S16" s="326"/>
      <c r="T16" s="326"/>
      <c r="U16" s="439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1"/>
      <c r="AJ16" s="421"/>
    </row>
    <row r="17" spans="1:36" x14ac:dyDescent="0.5">
      <c r="A17" s="444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437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1"/>
      <c r="AJ17" s="421"/>
    </row>
    <row r="18" spans="1:36" x14ac:dyDescent="0.5">
      <c r="A18" s="444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437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1"/>
      <c r="AJ18" s="421"/>
    </row>
    <row r="19" spans="1:36" x14ac:dyDescent="0.5">
      <c r="A19" s="444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437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1"/>
      <c r="AJ19" s="421"/>
    </row>
    <row r="20" spans="1:36" x14ac:dyDescent="0.5">
      <c r="A20" s="444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437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1"/>
      <c r="AJ20" s="421"/>
    </row>
    <row r="21" spans="1:36" x14ac:dyDescent="0.5">
      <c r="A21" s="444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437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1"/>
      <c r="AJ21" s="421"/>
    </row>
    <row r="22" spans="1:36" x14ac:dyDescent="0.5">
      <c r="A22" s="444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437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1"/>
      <c r="AJ22" s="421"/>
    </row>
    <row r="23" spans="1:36" x14ac:dyDescent="0.5">
      <c r="A23" s="444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437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1"/>
      <c r="AJ23" s="421"/>
    </row>
    <row r="24" spans="1:36" x14ac:dyDescent="0.5">
      <c r="A24" s="444"/>
      <c r="B24" s="326"/>
      <c r="C24" s="326"/>
      <c r="D24" s="326"/>
      <c r="E24" s="326"/>
      <c r="F24" s="326"/>
      <c r="G24" s="326"/>
      <c r="H24" s="326"/>
      <c r="I24" s="326"/>
      <c r="J24" s="326"/>
      <c r="K24" s="320" t="str">
        <f>'(DOLD) Admin'!F16</f>
        <v/>
      </c>
      <c r="L24" s="321"/>
      <c r="M24" s="321"/>
      <c r="N24" s="321"/>
      <c r="O24" s="321"/>
      <c r="P24" s="321"/>
      <c r="Q24" s="321"/>
      <c r="R24" s="321"/>
      <c r="S24" s="321"/>
      <c r="T24" s="326"/>
      <c r="U24" s="437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1"/>
      <c r="AJ24" s="421"/>
    </row>
    <row r="25" spans="1:36" x14ac:dyDescent="0.5">
      <c r="A25" s="444"/>
      <c r="B25" s="326"/>
      <c r="C25" s="326"/>
      <c r="D25" s="326"/>
      <c r="E25" s="326"/>
      <c r="F25" s="326"/>
      <c r="G25" s="326"/>
      <c r="H25" s="326"/>
      <c r="I25" s="326"/>
      <c r="J25" s="326"/>
      <c r="K25" s="320" t="str">
        <f>'(DOLD) Admin'!F17</f>
        <v/>
      </c>
      <c r="L25" s="321"/>
      <c r="M25" s="321"/>
      <c r="N25" s="321"/>
      <c r="O25" s="321"/>
      <c r="P25" s="321"/>
      <c r="Q25" s="321"/>
      <c r="R25" s="321"/>
      <c r="S25" s="321"/>
      <c r="T25" s="326"/>
      <c r="U25" s="437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1"/>
      <c r="AJ25" s="421"/>
    </row>
    <row r="26" spans="1:36" x14ac:dyDescent="0.5">
      <c r="A26" s="444"/>
      <c r="B26" s="326"/>
      <c r="C26" s="326"/>
      <c r="D26" s="326"/>
      <c r="E26" s="326"/>
      <c r="F26" s="326"/>
      <c r="G26" s="326"/>
      <c r="H26" s="326"/>
      <c r="I26" s="326"/>
      <c r="J26" s="326"/>
      <c r="K26" s="320" t="str">
        <f>'(DOLD) Admin'!F18</f>
        <v/>
      </c>
      <c r="L26" s="321"/>
      <c r="M26" s="321"/>
      <c r="N26" s="321"/>
      <c r="O26" s="321"/>
      <c r="P26" s="321"/>
      <c r="Q26" s="321"/>
      <c r="R26" s="321"/>
      <c r="S26" s="321"/>
      <c r="T26" s="326"/>
      <c r="U26" s="437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1"/>
      <c r="AJ26" s="421"/>
    </row>
    <row r="27" spans="1:36" x14ac:dyDescent="0.5">
      <c r="A27" s="444"/>
      <c r="B27" s="326"/>
      <c r="C27" s="326"/>
      <c r="D27" s="326"/>
      <c r="E27" s="326"/>
      <c r="F27" s="326"/>
      <c r="G27" s="326"/>
      <c r="H27" s="326"/>
      <c r="I27" s="326"/>
      <c r="J27" s="326"/>
      <c r="K27" s="320" t="str">
        <f>'(DOLD) Admin'!F19</f>
        <v/>
      </c>
      <c r="L27" s="321"/>
      <c r="M27" s="321"/>
      <c r="N27" s="321"/>
      <c r="O27" s="321"/>
      <c r="P27" s="321"/>
      <c r="Q27" s="321"/>
      <c r="R27" s="321"/>
      <c r="S27" s="321"/>
      <c r="T27" s="326"/>
      <c r="U27" s="437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1"/>
      <c r="AJ27" s="421"/>
    </row>
    <row r="28" spans="1:36" x14ac:dyDescent="0.5">
      <c r="A28" s="444"/>
      <c r="B28" s="326"/>
      <c r="C28" s="326"/>
      <c r="D28" s="326"/>
      <c r="E28" s="326"/>
      <c r="F28" s="326"/>
      <c r="G28" s="326"/>
      <c r="H28" s="326"/>
      <c r="I28" s="326"/>
      <c r="J28" s="326"/>
      <c r="K28" s="320" t="str">
        <f>'(DOLD) Admin'!F20</f>
        <v/>
      </c>
      <c r="L28" s="321"/>
      <c r="M28" s="321"/>
      <c r="N28" s="321"/>
      <c r="O28" s="321"/>
      <c r="P28" s="321"/>
      <c r="Q28" s="321"/>
      <c r="R28" s="321"/>
      <c r="S28" s="321"/>
      <c r="T28" s="326"/>
      <c r="U28" s="437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1"/>
      <c r="AJ28" s="421"/>
    </row>
    <row r="29" spans="1:36" x14ac:dyDescent="0.5">
      <c r="A29" s="444"/>
      <c r="B29" s="326"/>
      <c r="C29" s="326"/>
      <c r="D29" s="326"/>
      <c r="E29" s="326"/>
      <c r="F29" s="326"/>
      <c r="G29" s="326"/>
      <c r="H29" s="326"/>
      <c r="I29" s="326"/>
      <c r="J29" s="326"/>
      <c r="K29" s="320" t="str">
        <f>'(DOLD) Admin'!F21</f>
        <v/>
      </c>
      <c r="L29" s="321"/>
      <c r="M29" s="321"/>
      <c r="N29" s="321"/>
      <c r="O29" s="321"/>
      <c r="P29" s="321"/>
      <c r="Q29" s="321"/>
      <c r="R29" s="321"/>
      <c r="S29" s="321"/>
      <c r="T29" s="326"/>
      <c r="U29" s="437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1"/>
      <c r="AJ29" s="421"/>
    </row>
    <row r="30" spans="1:36" x14ac:dyDescent="0.5">
      <c r="A30" s="444"/>
      <c r="B30" s="326"/>
      <c r="C30" s="326"/>
      <c r="D30" s="326"/>
      <c r="E30" s="326"/>
      <c r="F30" s="326"/>
      <c r="G30" s="326"/>
      <c r="H30" s="326"/>
      <c r="I30" s="326"/>
      <c r="J30" s="326"/>
      <c r="K30" s="320" t="str">
        <f>'(DOLD) Admin'!F22</f>
        <v/>
      </c>
      <c r="L30" s="321"/>
      <c r="M30" s="321"/>
      <c r="N30" s="321"/>
      <c r="O30" s="321"/>
      <c r="P30" s="321"/>
      <c r="Q30" s="321"/>
      <c r="R30" s="321"/>
      <c r="S30" s="321"/>
      <c r="T30" s="326"/>
      <c r="U30" s="437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1"/>
      <c r="AJ30" s="421"/>
    </row>
    <row r="31" spans="1:36" x14ac:dyDescent="0.5">
      <c r="A31" s="444"/>
      <c r="B31" s="326"/>
      <c r="C31" s="326"/>
      <c r="D31" s="326"/>
      <c r="E31" s="326"/>
      <c r="F31" s="326"/>
      <c r="G31" s="326"/>
      <c r="H31" s="326"/>
      <c r="I31" s="326"/>
      <c r="J31" s="326"/>
      <c r="K31" s="320" t="str">
        <f>'(DOLD) Admin'!F23</f>
        <v/>
      </c>
      <c r="L31" s="321"/>
      <c r="M31" s="321"/>
      <c r="N31" s="321"/>
      <c r="O31" s="321"/>
      <c r="P31" s="321"/>
      <c r="Q31" s="321"/>
      <c r="R31" s="321"/>
      <c r="S31" s="321"/>
      <c r="T31" s="326"/>
      <c r="U31" s="437"/>
      <c r="Y31" s="423"/>
      <c r="Z31" s="423" t="s">
        <v>254</v>
      </c>
      <c r="AA31" s="423"/>
      <c r="AB31" s="423"/>
      <c r="AC31" s="423"/>
      <c r="AD31" s="423"/>
      <c r="AE31" s="423"/>
      <c r="AF31" s="423"/>
      <c r="AG31" s="423"/>
      <c r="AH31" s="423"/>
      <c r="AI31" s="421"/>
      <c r="AJ31" s="421"/>
    </row>
    <row r="32" spans="1:36" x14ac:dyDescent="0.5">
      <c r="A32" s="444"/>
      <c r="B32" s="326"/>
      <c r="C32" s="326"/>
      <c r="D32" s="326"/>
      <c r="E32" s="326"/>
      <c r="F32" s="326"/>
      <c r="G32" s="326"/>
      <c r="H32" s="326"/>
      <c r="I32" s="326"/>
      <c r="J32" s="326"/>
      <c r="K32" s="320" t="str">
        <f>'(DOLD) Admin'!F24</f>
        <v/>
      </c>
      <c r="L32" s="321"/>
      <c r="M32" s="321"/>
      <c r="N32" s="321"/>
      <c r="O32" s="321"/>
      <c r="P32" s="321"/>
      <c r="Q32" s="321"/>
      <c r="R32" s="321"/>
      <c r="S32" s="321"/>
      <c r="T32" s="326"/>
      <c r="U32" s="437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1"/>
      <c r="AJ32" s="421"/>
    </row>
    <row r="33" spans="1:36" x14ac:dyDescent="0.5">
      <c r="A33" s="444"/>
      <c r="B33" s="326"/>
      <c r="C33" s="326"/>
      <c r="D33" s="326"/>
      <c r="E33" s="326"/>
      <c r="F33" s="326"/>
      <c r="G33" s="326"/>
      <c r="H33" s="326"/>
      <c r="I33" s="326"/>
      <c r="J33" s="326"/>
      <c r="K33" s="320" t="str">
        <f>'(DOLD) Admin'!F25</f>
        <v/>
      </c>
      <c r="L33" s="321"/>
      <c r="M33" s="321"/>
      <c r="N33" s="321"/>
      <c r="O33" s="321"/>
      <c r="P33" s="321"/>
      <c r="Q33" s="321"/>
      <c r="R33" s="321"/>
      <c r="S33" s="321"/>
      <c r="T33" s="326"/>
      <c r="U33" s="437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1"/>
      <c r="AJ33" s="421"/>
    </row>
    <row r="34" spans="1:36" x14ac:dyDescent="0.5">
      <c r="A34" s="444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437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1"/>
      <c r="AJ34" s="421"/>
    </row>
    <row r="35" spans="1:36" x14ac:dyDescent="0.5">
      <c r="A35" s="444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437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1"/>
      <c r="AJ35" s="421"/>
    </row>
    <row r="36" spans="1:36" x14ac:dyDescent="0.5">
      <c r="A36" s="444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437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1"/>
      <c r="AJ36" s="421"/>
    </row>
    <row r="37" spans="1:36" x14ac:dyDescent="0.5">
      <c r="A37" s="444"/>
      <c r="B37" s="331" t="s">
        <v>161</v>
      </c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440"/>
      <c r="V37" s="436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1"/>
      <c r="AJ37" s="421"/>
    </row>
    <row r="38" spans="1:36" x14ac:dyDescent="0.5">
      <c r="A38" s="444"/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437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1"/>
      <c r="AJ38" s="421"/>
    </row>
    <row r="39" spans="1:36" x14ac:dyDescent="0.5">
      <c r="A39" s="444"/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437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1"/>
      <c r="AJ39" s="421"/>
    </row>
    <row r="40" spans="1:36" x14ac:dyDescent="0.5">
      <c r="A40" s="444"/>
      <c r="B40" s="324"/>
      <c r="C40" s="324"/>
      <c r="D40" s="324"/>
      <c r="E40" s="324"/>
      <c r="F40" s="324"/>
      <c r="G40" s="324"/>
      <c r="H40" s="324"/>
      <c r="I40" s="324"/>
      <c r="J40" s="324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437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1"/>
      <c r="AJ40" s="421"/>
    </row>
    <row r="41" spans="1:36" x14ac:dyDescent="0.5">
      <c r="A41" s="444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437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1"/>
      <c r="AJ41" s="421"/>
    </row>
    <row r="42" spans="1:36" x14ac:dyDescent="0.5">
      <c r="A42" s="444"/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437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1"/>
      <c r="AJ42" s="421"/>
    </row>
    <row r="43" spans="1:36" x14ac:dyDescent="0.5">
      <c r="A43" s="444"/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437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1"/>
      <c r="AJ43" s="421"/>
    </row>
    <row r="44" spans="1:36" x14ac:dyDescent="0.5">
      <c r="A44" s="44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437"/>
      <c r="Y44" s="425"/>
      <c r="Z44" s="423"/>
      <c r="AA44" s="423"/>
      <c r="AB44" s="423"/>
      <c r="AC44" s="423"/>
      <c r="AD44" s="423"/>
      <c r="AE44" s="423"/>
      <c r="AF44" s="423"/>
      <c r="AG44" s="423"/>
      <c r="AH44" s="423"/>
      <c r="AI44" s="421"/>
      <c r="AJ44" s="421"/>
    </row>
    <row r="45" spans="1:36" x14ac:dyDescent="0.5">
      <c r="A45" s="444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437"/>
      <c r="Y45" s="423"/>
      <c r="Z45" s="423" t="s">
        <v>218</v>
      </c>
      <c r="AA45" s="423"/>
      <c r="AB45" s="423"/>
      <c r="AC45" s="423"/>
      <c r="AD45" s="423"/>
      <c r="AE45" s="423"/>
      <c r="AF45" s="423"/>
      <c r="AG45" s="423"/>
      <c r="AH45" s="423"/>
      <c r="AI45" s="421"/>
      <c r="AJ45" s="421"/>
    </row>
    <row r="46" spans="1:36" x14ac:dyDescent="0.5">
      <c r="A46" s="444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437"/>
      <c r="Y46" s="423"/>
      <c r="Z46" s="423" t="s">
        <v>215</v>
      </c>
      <c r="AA46" s="423"/>
      <c r="AB46" s="423"/>
      <c r="AC46" s="423"/>
      <c r="AD46" s="423"/>
      <c r="AE46" s="423"/>
      <c r="AF46" s="423"/>
      <c r="AG46" s="423"/>
      <c r="AH46" s="423"/>
      <c r="AI46" s="421"/>
      <c r="AJ46" s="421"/>
    </row>
    <row r="47" spans="1:36" x14ac:dyDescent="0.5">
      <c r="A47" s="444"/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437"/>
      <c r="Y47" s="423"/>
      <c r="Z47" s="423" t="s">
        <v>216</v>
      </c>
      <c r="AA47" s="423"/>
      <c r="AB47" s="423"/>
      <c r="AC47" s="423"/>
      <c r="AD47" s="423"/>
      <c r="AE47" s="423"/>
      <c r="AF47" s="423"/>
      <c r="AG47" s="423"/>
      <c r="AH47" s="423"/>
      <c r="AI47" s="421"/>
      <c r="AJ47" s="421"/>
    </row>
    <row r="48" spans="1:36" x14ac:dyDescent="0.5">
      <c r="A48" s="444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437"/>
      <c r="Y48" s="423"/>
      <c r="Z48" s="423" t="s">
        <v>265</v>
      </c>
      <c r="AA48" s="423"/>
      <c r="AB48" s="423"/>
      <c r="AC48" s="423"/>
      <c r="AD48" s="423"/>
      <c r="AE48" s="423"/>
      <c r="AF48" s="423"/>
      <c r="AG48" s="423"/>
      <c r="AH48" s="423"/>
      <c r="AI48" s="421"/>
      <c r="AJ48" s="421"/>
    </row>
    <row r="49" spans="1:36" x14ac:dyDescent="0.5">
      <c r="A49" s="444"/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437"/>
      <c r="Y49" s="423"/>
      <c r="Z49" s="423"/>
      <c r="AA49" s="423"/>
      <c r="AB49" s="423"/>
      <c r="AC49" s="423"/>
      <c r="AD49" s="423"/>
      <c r="AE49" s="423"/>
      <c r="AF49" s="423"/>
      <c r="AG49" s="423"/>
      <c r="AH49" s="423"/>
      <c r="AI49" s="421"/>
      <c r="AJ49" s="421"/>
    </row>
    <row r="50" spans="1:36" x14ac:dyDescent="0.5">
      <c r="A50" s="444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437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1"/>
      <c r="AJ50" s="421"/>
    </row>
    <row r="51" spans="1:36" x14ac:dyDescent="0.5">
      <c r="A51" s="444"/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437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1"/>
      <c r="AJ51" s="421"/>
    </row>
    <row r="52" spans="1:36" x14ac:dyDescent="0.5">
      <c r="A52" s="444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437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1"/>
      <c r="AJ52" s="421"/>
    </row>
    <row r="53" spans="1:36" x14ac:dyDescent="0.5">
      <c r="A53" s="444"/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437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1"/>
      <c r="AJ53" s="421"/>
    </row>
    <row r="54" spans="1:36" x14ac:dyDescent="0.5">
      <c r="A54" s="444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437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1"/>
      <c r="AJ54" s="421"/>
    </row>
    <row r="55" spans="1:36" x14ac:dyDescent="0.5">
      <c r="A55" s="444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437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1"/>
      <c r="AJ55" s="421"/>
    </row>
    <row r="56" spans="1:36" x14ac:dyDescent="0.5">
      <c r="A56" s="444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437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1"/>
      <c r="AJ56" s="421"/>
    </row>
    <row r="57" spans="1:36" x14ac:dyDescent="0.5">
      <c r="A57" s="444"/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437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1"/>
      <c r="AJ57" s="421"/>
    </row>
    <row r="58" spans="1:36" x14ac:dyDescent="0.5">
      <c r="A58" s="444"/>
      <c r="B58" s="324"/>
      <c r="C58" s="386" t="s">
        <v>266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24"/>
      <c r="U58" s="437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1"/>
      <c r="AJ58" s="421"/>
    </row>
    <row r="59" spans="1:36" x14ac:dyDescent="0.5">
      <c r="A59" s="444"/>
      <c r="B59" s="324"/>
      <c r="C59" s="324" t="s">
        <v>267</v>
      </c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437"/>
      <c r="V59" s="443" t="s">
        <v>162</v>
      </c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 s="421"/>
      <c r="AJ59" s="421"/>
    </row>
    <row r="60" spans="1:36" x14ac:dyDescent="0.5">
      <c r="A60" s="444"/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437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 s="421"/>
      <c r="AJ60" s="421"/>
    </row>
    <row r="61" spans="1:36" x14ac:dyDescent="0.5">
      <c r="A61" s="444"/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437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 s="421"/>
      <c r="AJ61" s="421"/>
    </row>
    <row r="62" spans="1:36" x14ac:dyDescent="0.5">
      <c r="A62" s="444"/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437"/>
      <c r="Y62" s="423"/>
      <c r="Z62" s="423"/>
      <c r="AA62" s="423"/>
      <c r="AB62" s="423"/>
      <c r="AC62" s="423"/>
      <c r="AD62" s="423"/>
      <c r="AE62" s="423"/>
      <c r="AF62" s="423"/>
      <c r="AG62" s="423"/>
      <c r="AH62" s="423"/>
      <c r="AI62" s="421"/>
      <c r="AJ62" s="421"/>
    </row>
    <row r="63" spans="1:36" x14ac:dyDescent="0.5">
      <c r="A63" s="444"/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437"/>
      <c r="X63" s="3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1"/>
      <c r="AJ63" s="421"/>
    </row>
    <row r="64" spans="1:36" x14ac:dyDescent="0.5">
      <c r="A64" s="444"/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437"/>
      <c r="Y64" s="423"/>
      <c r="Z64" s="423" t="s">
        <v>213</v>
      </c>
      <c r="AA64" s="423"/>
      <c r="AB64" s="423"/>
      <c r="AC64" s="423"/>
      <c r="AD64" s="423"/>
      <c r="AE64" s="423"/>
      <c r="AF64" s="423"/>
      <c r="AG64" s="423"/>
      <c r="AH64" s="423"/>
      <c r="AI64" s="421"/>
      <c r="AJ64" s="421"/>
    </row>
    <row r="65" spans="1:36" s="323" customFormat="1" x14ac:dyDescent="0.5">
      <c r="A65" s="444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437"/>
      <c r="V65" s="435"/>
      <c r="X65" s="322"/>
      <c r="Y65" s="423"/>
      <c r="Z65" s="421"/>
      <c r="AA65" s="423"/>
      <c r="AB65" s="423"/>
      <c r="AC65" s="423"/>
      <c r="AD65" s="423"/>
      <c r="AE65" s="423"/>
      <c r="AF65" s="423"/>
      <c r="AG65" s="423"/>
      <c r="AH65" s="423"/>
      <c r="AI65" s="421"/>
      <c r="AJ65" s="421"/>
    </row>
    <row r="66" spans="1:36" x14ac:dyDescent="0.5">
      <c r="A66" s="444"/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437"/>
      <c r="Y66" s="423" t="s">
        <v>261</v>
      </c>
      <c r="Z66" s="421" t="s">
        <v>262</v>
      </c>
      <c r="AA66" s="423"/>
      <c r="AB66" s="423"/>
      <c r="AC66" s="423"/>
      <c r="AD66" s="423"/>
      <c r="AE66" s="423"/>
      <c r="AF66" s="423"/>
      <c r="AG66" s="423"/>
      <c r="AH66" s="423"/>
      <c r="AI66" s="421"/>
      <c r="AJ66" s="421"/>
    </row>
    <row r="67" spans="1:36" x14ac:dyDescent="0.5">
      <c r="A67" s="444"/>
      <c r="B67" s="336" t="s">
        <v>203</v>
      </c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437"/>
      <c r="Y67" s="423"/>
      <c r="Z67" s="423" t="s">
        <v>256</v>
      </c>
      <c r="AA67" s="423"/>
      <c r="AB67" s="423"/>
      <c r="AC67" s="423"/>
      <c r="AD67" s="423"/>
      <c r="AE67" s="423"/>
      <c r="AF67" s="423"/>
      <c r="AG67" s="423"/>
      <c r="AH67" s="423"/>
      <c r="AI67" s="421"/>
      <c r="AJ67" s="421"/>
    </row>
    <row r="68" spans="1:36" x14ac:dyDescent="0.5">
      <c r="A68" s="444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437"/>
      <c r="Y68" s="423"/>
      <c r="Z68" s="421"/>
      <c r="AA68" s="423"/>
      <c r="AB68" s="423"/>
      <c r="AC68" s="423"/>
      <c r="AD68" s="423"/>
      <c r="AE68" s="423"/>
      <c r="AF68" s="423"/>
      <c r="AG68" s="423"/>
      <c r="AH68" s="423"/>
      <c r="AI68" s="421"/>
      <c r="AJ68" s="421"/>
    </row>
    <row r="69" spans="1:36" x14ac:dyDescent="0.5">
      <c r="A69" s="444"/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437"/>
      <c r="Y69" s="423"/>
      <c r="Z69" s="423"/>
      <c r="AA69" s="423"/>
      <c r="AB69" s="423"/>
      <c r="AC69" s="423"/>
      <c r="AD69" s="423"/>
      <c r="AE69" s="423"/>
      <c r="AF69" s="423"/>
      <c r="AG69" s="423"/>
      <c r="AH69" s="423"/>
      <c r="AI69" s="421"/>
      <c r="AJ69" s="421"/>
    </row>
    <row r="70" spans="1:36" x14ac:dyDescent="0.5">
      <c r="A70" s="444"/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437"/>
      <c r="Y70" s="423"/>
      <c r="Z70" s="421"/>
      <c r="AA70" s="421"/>
      <c r="AB70" s="421"/>
      <c r="AC70" s="421"/>
      <c r="AD70" s="421"/>
      <c r="AE70" s="421"/>
      <c r="AF70" s="421"/>
      <c r="AG70" s="421"/>
      <c r="AH70" s="421"/>
      <c r="AI70" s="421"/>
      <c r="AJ70" s="421"/>
    </row>
    <row r="71" spans="1:36" x14ac:dyDescent="0.5">
      <c r="A71" s="444"/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437"/>
      <c r="Y71" s="423"/>
      <c r="Z71" s="421"/>
      <c r="AA71" s="421"/>
      <c r="AB71" s="421"/>
      <c r="AC71" s="421"/>
      <c r="AD71" s="421"/>
      <c r="AE71" s="421"/>
      <c r="AF71" s="421"/>
      <c r="AG71" s="421"/>
      <c r="AH71" s="421"/>
      <c r="AI71" s="421"/>
      <c r="AJ71" s="421"/>
    </row>
    <row r="72" spans="1:36" x14ac:dyDescent="0.5">
      <c r="A72" s="444"/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437"/>
      <c r="Y72" s="421"/>
      <c r="Z72" s="421"/>
      <c r="AA72" s="421"/>
      <c r="AB72" s="421"/>
      <c r="AC72" s="421"/>
      <c r="AD72" s="421"/>
      <c r="AE72" s="421"/>
      <c r="AF72" s="421"/>
      <c r="AG72" s="421"/>
      <c r="AH72" s="421"/>
      <c r="AI72" s="421"/>
      <c r="AJ72" s="421"/>
    </row>
    <row r="73" spans="1:36" x14ac:dyDescent="0.5">
      <c r="A73" s="444"/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437"/>
      <c r="Y73" s="421"/>
      <c r="Z73" s="421"/>
      <c r="AA73" s="421"/>
      <c r="AB73" s="421"/>
      <c r="AC73" s="421"/>
      <c r="AD73" s="421"/>
      <c r="AE73" s="421"/>
      <c r="AF73" s="421"/>
      <c r="AG73" s="421"/>
      <c r="AH73" s="421"/>
      <c r="AI73" s="421"/>
      <c r="AJ73" s="421"/>
    </row>
    <row r="74" spans="1:36" x14ac:dyDescent="0.5">
      <c r="A74" s="444"/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437"/>
      <c r="Y74" s="421"/>
      <c r="Z74" s="421"/>
      <c r="AA74" s="421"/>
      <c r="AB74" s="421"/>
      <c r="AC74" s="421"/>
      <c r="AD74" s="421"/>
      <c r="AE74" s="421"/>
      <c r="AF74" s="421"/>
      <c r="AG74" s="421"/>
      <c r="AH74" s="421"/>
      <c r="AI74" s="421"/>
      <c r="AJ74" s="421"/>
    </row>
    <row r="75" spans="1:36" x14ac:dyDescent="0.5">
      <c r="A75" s="444"/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437"/>
      <c r="Y75" s="434"/>
      <c r="Z75" s="434"/>
      <c r="AA75" s="434"/>
      <c r="AB75" s="434"/>
      <c r="AC75" s="434"/>
      <c r="AD75" s="434"/>
      <c r="AE75" s="434"/>
      <c r="AF75" s="434"/>
      <c r="AG75" s="434"/>
      <c r="AH75" s="434"/>
      <c r="AI75" s="434"/>
      <c r="AJ75" s="434"/>
    </row>
    <row r="76" spans="1:36" x14ac:dyDescent="0.5">
      <c r="A76" s="444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437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</row>
    <row r="77" spans="1:36" x14ac:dyDescent="0.5">
      <c r="A77" s="444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437"/>
      <c r="Y77" s="434"/>
      <c r="Z77" s="434"/>
      <c r="AA77" s="434"/>
      <c r="AB77" s="434"/>
      <c r="AC77" s="434"/>
      <c r="AD77" s="434"/>
      <c r="AE77" s="434"/>
      <c r="AF77" s="434"/>
      <c r="AG77" s="434"/>
      <c r="AH77" s="434"/>
      <c r="AI77" s="434"/>
      <c r="AJ77" s="434"/>
    </row>
    <row r="78" spans="1:36" x14ac:dyDescent="0.5">
      <c r="A78" s="444"/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437"/>
      <c r="Y78" s="434"/>
      <c r="Z78" s="434"/>
      <c r="AA78" s="434"/>
      <c r="AB78" s="434"/>
      <c r="AC78" s="434"/>
      <c r="AD78" s="434"/>
      <c r="AE78" s="434"/>
      <c r="AF78" s="434"/>
      <c r="AG78" s="434"/>
      <c r="AH78" s="434"/>
      <c r="AI78" s="434"/>
      <c r="AJ78" s="434"/>
    </row>
    <row r="79" spans="1:36" x14ac:dyDescent="0.5">
      <c r="A79" s="444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437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</row>
    <row r="80" spans="1:36" x14ac:dyDescent="0.5">
      <c r="A80" s="444"/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437"/>
      <c r="Y80" s="434"/>
      <c r="Z80" s="434"/>
      <c r="AA80" s="434"/>
      <c r="AB80" s="434"/>
      <c r="AC80" s="434"/>
      <c r="AD80" s="434"/>
      <c r="AE80" s="434"/>
      <c r="AF80" s="434"/>
      <c r="AG80" s="434"/>
      <c r="AH80" s="434"/>
      <c r="AI80" s="434"/>
      <c r="AJ80" s="434"/>
    </row>
    <row r="81" spans="1:36" x14ac:dyDescent="0.5">
      <c r="A81" s="444"/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437"/>
      <c r="Y81" s="434"/>
      <c r="Z81" s="434"/>
      <c r="AA81" s="434"/>
      <c r="AB81" s="434"/>
      <c r="AC81" s="434"/>
      <c r="AD81" s="434"/>
      <c r="AE81" s="434"/>
      <c r="AF81" s="434"/>
      <c r="AG81" s="434"/>
      <c r="AH81" s="434"/>
      <c r="AI81" s="434"/>
      <c r="AJ81" s="434"/>
    </row>
    <row r="82" spans="1:36" x14ac:dyDescent="0.5">
      <c r="A82" s="444"/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437"/>
      <c r="Y82" s="434"/>
      <c r="Z82" s="434"/>
      <c r="AA82" s="434"/>
      <c r="AB82" s="434"/>
      <c r="AC82" s="434"/>
      <c r="AD82" s="434"/>
      <c r="AE82" s="434"/>
      <c r="AF82" s="434"/>
      <c r="AG82" s="434"/>
      <c r="AH82" s="434"/>
      <c r="AI82" s="434"/>
      <c r="AJ82" s="434"/>
    </row>
    <row r="83" spans="1:36" x14ac:dyDescent="0.5">
      <c r="A83" s="444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437"/>
    </row>
    <row r="84" spans="1:36" x14ac:dyDescent="0.5">
      <c r="A84" s="444"/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437"/>
    </row>
    <row r="85" spans="1:36" x14ac:dyDescent="0.5">
      <c r="A85" s="444"/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437"/>
    </row>
    <row r="86" spans="1:36" x14ac:dyDescent="0.5">
      <c r="A86" s="444"/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437"/>
    </row>
    <row r="87" spans="1:36" x14ac:dyDescent="0.5">
      <c r="A87" s="444"/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437"/>
    </row>
    <row r="88" spans="1:36" x14ac:dyDescent="0.5">
      <c r="A88" s="444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437"/>
    </row>
    <row r="89" spans="1:36" x14ac:dyDescent="0.5">
      <c r="A89" s="444"/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437"/>
    </row>
    <row r="90" spans="1:36" x14ac:dyDescent="0.5">
      <c r="A90" s="444"/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437"/>
    </row>
    <row r="91" spans="1:36" ht="17" thickBot="1" x14ac:dyDescent="0.55000000000000004">
      <c r="A91" s="445"/>
      <c r="B91" s="441"/>
      <c r="C91" s="441"/>
      <c r="D91" s="441"/>
      <c r="E91" s="441"/>
      <c r="F91" s="441"/>
      <c r="G91" s="441"/>
      <c r="H91" s="441"/>
      <c r="I91" s="441"/>
      <c r="J91" s="441"/>
      <c r="K91" s="441"/>
      <c r="L91" s="441"/>
      <c r="M91" s="441"/>
      <c r="N91" s="441"/>
      <c r="O91" s="441"/>
      <c r="P91" s="441"/>
      <c r="Q91" s="441"/>
      <c r="R91" s="441"/>
      <c r="S91" s="441"/>
      <c r="T91" s="441"/>
      <c r="U91" s="442"/>
    </row>
    <row r="92" spans="1:36" x14ac:dyDescent="0.5">
      <c r="A92" s="446"/>
    </row>
  </sheetData>
  <sheetProtection algorithmName="SHA-512" hashValue="pOgYosQfC+NdYKMgVyMJKlxNpaijE0HvOFMo8BqQ/uy42PGT4jo24PF5rrdbOJOCp1NYB9LaVyksmF3n3sJlqw==" saltValue="RR/3XV1RCE2gmucEBNj/Fw==" spinCount="100000" sheet="1" objects="1" scenarios="1"/>
  <mergeCells count="5">
    <mergeCell ref="A1:U1"/>
    <mergeCell ref="C5:F5"/>
    <mergeCell ref="I5:M5"/>
    <mergeCell ref="P5:S5"/>
    <mergeCell ref="K16:O16"/>
  </mergeCells>
  <pageMargins left="0.7" right="0.7" top="0.75" bottom="0.75" header="0.3" footer="0.3"/>
  <pageSetup paperSize="9" scale="4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D120-F5E2-4D64-8FFB-32290DD3C283}">
  <sheetPr>
    <tabColor theme="1"/>
  </sheetPr>
  <dimension ref="A1:V111"/>
  <sheetViews>
    <sheetView workbookViewId="0">
      <selection activeCell="H132" sqref="H132"/>
    </sheetView>
  </sheetViews>
  <sheetFormatPr defaultColWidth="9.1796875" defaultRowHeight="14" outlineLevelRow="1" x14ac:dyDescent="0.3"/>
  <cols>
    <col min="1" max="1" width="37.26953125" style="2" customWidth="1"/>
    <col min="2" max="16384" width="9.1796875" style="2"/>
  </cols>
  <sheetData>
    <row r="1" spans="1:21" x14ac:dyDescent="0.3">
      <c r="A1" s="2" t="s">
        <v>116</v>
      </c>
    </row>
    <row r="2" spans="1:21" x14ac:dyDescent="0.3">
      <c r="A2" s="11" t="s">
        <v>117</v>
      </c>
    </row>
    <row r="4" spans="1:21" x14ac:dyDescent="0.3">
      <c r="A4" s="1" t="s">
        <v>118</v>
      </c>
    </row>
    <row r="5" spans="1:21" x14ac:dyDescent="0.3">
      <c r="A5" s="3"/>
      <c r="B5" s="4" t="s">
        <v>119</v>
      </c>
      <c r="C5" s="3" t="s">
        <v>120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5"/>
      <c r="Q5" s="5"/>
      <c r="R5" s="5"/>
      <c r="S5" s="3"/>
      <c r="T5" s="3"/>
      <c r="U5" s="5"/>
    </row>
    <row r="6" spans="1:21" x14ac:dyDescent="0.3">
      <c r="A6" s="6" t="s">
        <v>121</v>
      </c>
      <c r="B6" s="6">
        <v>2021</v>
      </c>
      <c r="C6" s="6">
        <v>2022</v>
      </c>
      <c r="D6" s="6">
        <v>2023</v>
      </c>
      <c r="E6" s="6">
        <v>2024</v>
      </c>
      <c r="F6" s="6">
        <v>2025</v>
      </c>
      <c r="G6" s="6">
        <v>2026</v>
      </c>
      <c r="H6" s="6">
        <v>2027</v>
      </c>
      <c r="I6" s="6">
        <v>2028</v>
      </c>
      <c r="J6" s="6">
        <v>2029</v>
      </c>
      <c r="K6" s="6">
        <v>2030</v>
      </c>
      <c r="L6" s="6">
        <v>2031</v>
      </c>
      <c r="M6" s="6">
        <v>2032</v>
      </c>
      <c r="N6" s="6">
        <v>2033</v>
      </c>
      <c r="O6" s="6">
        <v>2034</v>
      </c>
      <c r="P6" s="6">
        <v>2035</v>
      </c>
      <c r="Q6" s="6">
        <v>2036</v>
      </c>
      <c r="R6" s="6">
        <v>2037</v>
      </c>
      <c r="S6" s="6">
        <v>2038</v>
      </c>
      <c r="T6" s="6">
        <v>2039</v>
      </c>
      <c r="U6" s="6">
        <v>2040</v>
      </c>
    </row>
    <row r="7" spans="1:21" hidden="1" outlineLevel="1" x14ac:dyDescent="0.3">
      <c r="A7" s="2">
        <v>0</v>
      </c>
      <c r="B7" s="2">
        <v>1299</v>
      </c>
      <c r="C7" s="7">
        <v>1303.6956922083168</v>
      </c>
      <c r="D7" s="7">
        <v>1338.7951339003107</v>
      </c>
      <c r="E7" s="7">
        <v>1395.7236793056904</v>
      </c>
      <c r="F7" s="7">
        <v>1440.9040026994148</v>
      </c>
      <c r="G7" s="7">
        <v>1479.1746704679026</v>
      </c>
      <c r="H7" s="7">
        <v>1528.7513778188581</v>
      </c>
      <c r="I7" s="7">
        <v>1579.6145921990014</v>
      </c>
      <c r="J7" s="7">
        <v>1632.9843710832201</v>
      </c>
      <c r="K7" s="7">
        <v>1680.1425786066777</v>
      </c>
      <c r="L7" s="7">
        <v>1720.8078782832235</v>
      </c>
      <c r="M7" s="7">
        <v>1750.8468710014499</v>
      </c>
      <c r="N7" s="7">
        <v>1773.5838254416312</v>
      </c>
      <c r="O7" s="7">
        <v>1794.69656234486</v>
      </c>
      <c r="P7" s="7">
        <v>1807.2368270187796</v>
      </c>
      <c r="Q7" s="7">
        <v>1811.6365784282289</v>
      </c>
      <c r="R7" s="7">
        <v>1820.3628503823043</v>
      </c>
      <c r="S7" s="7">
        <v>1831.0043491173469</v>
      </c>
      <c r="T7" s="7">
        <v>1840.9767349505414</v>
      </c>
      <c r="U7" s="7">
        <v>1849.3760933638773</v>
      </c>
    </row>
    <row r="8" spans="1:21" hidden="1" outlineLevel="1" x14ac:dyDescent="0.3">
      <c r="A8" s="2">
        <v>1</v>
      </c>
      <c r="B8" s="2">
        <v>1286</v>
      </c>
      <c r="C8" s="7">
        <v>1383.035100715641</v>
      </c>
      <c r="D8" s="7">
        <v>1403.3697652487899</v>
      </c>
      <c r="E8" s="7">
        <v>1461.1395226026602</v>
      </c>
      <c r="F8" s="7">
        <v>1507.7468410599517</v>
      </c>
      <c r="G8" s="7">
        <v>1548.14464190223</v>
      </c>
      <c r="H8" s="7">
        <v>1599.1270393792929</v>
      </c>
      <c r="I8" s="7">
        <v>1651.3989584212979</v>
      </c>
      <c r="J8" s="7">
        <v>1706.8257882118421</v>
      </c>
      <c r="K8" s="7">
        <v>1756.1598847216892</v>
      </c>
      <c r="L8" s="7">
        <v>1799.2074515376212</v>
      </c>
      <c r="M8" s="7">
        <v>1833.419667315407</v>
      </c>
      <c r="N8" s="7">
        <v>1859.0193983090126</v>
      </c>
      <c r="O8" s="7">
        <v>1881.4882829945223</v>
      </c>
      <c r="P8" s="7">
        <v>1895.8870604908334</v>
      </c>
      <c r="Q8" s="7">
        <v>1902.740216678972</v>
      </c>
      <c r="R8" s="7">
        <v>1912.0594320604694</v>
      </c>
      <c r="S8" s="7">
        <v>1923.3867672352653</v>
      </c>
      <c r="T8" s="7">
        <v>1933.5501761548194</v>
      </c>
      <c r="U8" s="7">
        <v>1942.5960328611718</v>
      </c>
    </row>
    <row r="9" spans="1:21" hidden="1" outlineLevel="1" x14ac:dyDescent="0.3">
      <c r="A9" s="2">
        <v>2</v>
      </c>
      <c r="B9" s="2">
        <v>1384</v>
      </c>
      <c r="C9" s="7">
        <v>1358.0512155482925</v>
      </c>
      <c r="D9" s="7">
        <v>1458.3747588607469</v>
      </c>
      <c r="E9" s="7">
        <v>1498.5640032853646</v>
      </c>
      <c r="F9" s="7">
        <v>1548.0612126955862</v>
      </c>
      <c r="G9" s="7">
        <v>1590.7686599621597</v>
      </c>
      <c r="H9" s="7">
        <v>1641.2898116160281</v>
      </c>
      <c r="I9" s="7">
        <v>1694.4251805711301</v>
      </c>
      <c r="J9" s="7">
        <v>1750.3487345682338</v>
      </c>
      <c r="K9" s="7">
        <v>1802.4356725360512</v>
      </c>
      <c r="L9" s="7">
        <v>1848.3431769952435</v>
      </c>
      <c r="M9" s="7">
        <v>1886.0356262797773</v>
      </c>
      <c r="N9" s="7">
        <v>1916.3119527123504</v>
      </c>
      <c r="O9" s="7">
        <v>1941.4582192735197</v>
      </c>
      <c r="P9" s="7">
        <v>1958.4242434527846</v>
      </c>
      <c r="Q9" s="7">
        <v>1968.084639279431</v>
      </c>
      <c r="R9" s="7">
        <v>1978.6637665469616</v>
      </c>
      <c r="S9" s="7">
        <v>1990.0543126190526</v>
      </c>
      <c r="T9" s="7">
        <v>2000.9471784052166</v>
      </c>
      <c r="U9" s="7">
        <v>2010.3670260567112</v>
      </c>
    </row>
    <row r="10" spans="1:21" hidden="1" outlineLevel="1" x14ac:dyDescent="0.3">
      <c r="A10" s="2">
        <v>3</v>
      </c>
      <c r="B10" s="2">
        <v>1434</v>
      </c>
      <c r="C10" s="7">
        <v>1439.1961775577329</v>
      </c>
      <c r="D10" s="7">
        <v>1426.9982886956325</v>
      </c>
      <c r="E10" s="7">
        <v>1537.6849771641837</v>
      </c>
      <c r="F10" s="7">
        <v>1572.2007795362742</v>
      </c>
      <c r="G10" s="7">
        <v>1618.053837625941</v>
      </c>
      <c r="H10" s="7">
        <v>1669.4463492621517</v>
      </c>
      <c r="I10" s="7">
        <v>1721.9115825359827</v>
      </c>
      <c r="J10" s="7">
        <v>1778.1974965589038</v>
      </c>
      <c r="K10" s="7">
        <v>1831.1823703101932</v>
      </c>
      <c r="L10" s="7">
        <v>1880.052904618607</v>
      </c>
      <c r="M10" s="7">
        <v>1921.0421606454033</v>
      </c>
      <c r="N10" s="7">
        <v>1955.0112693634114</v>
      </c>
      <c r="O10" s="7">
        <v>1984.493116680406</v>
      </c>
      <c r="P10" s="7">
        <v>2004.6124958585308</v>
      </c>
      <c r="Q10" s="7">
        <v>2017.2013301560892</v>
      </c>
      <c r="R10" s="7">
        <v>2029.8817987054031</v>
      </c>
      <c r="S10" s="7">
        <v>2042.1572664783375</v>
      </c>
      <c r="T10" s="7">
        <v>2053.1679278036445</v>
      </c>
      <c r="U10" s="7">
        <v>2063.3509647983374</v>
      </c>
    </row>
    <row r="11" spans="1:21" hidden="1" outlineLevel="1" x14ac:dyDescent="0.3">
      <c r="A11" s="2">
        <v>4</v>
      </c>
      <c r="B11" s="2">
        <v>1464</v>
      </c>
      <c r="C11" s="7">
        <v>1479.1323181930272</v>
      </c>
      <c r="D11" s="7">
        <v>1493.8354525694676</v>
      </c>
      <c r="E11" s="7">
        <v>1499.1045288143223</v>
      </c>
      <c r="F11" s="7">
        <v>1599.6474834332384</v>
      </c>
      <c r="G11" s="7">
        <v>1632.1883639877688</v>
      </c>
      <c r="H11" s="7">
        <v>1685.3373949144343</v>
      </c>
      <c r="I11" s="7">
        <v>1738.3878960162451</v>
      </c>
      <c r="J11" s="7">
        <v>1793.6842570944514</v>
      </c>
      <c r="K11" s="7">
        <v>1847.4592157037885</v>
      </c>
      <c r="L11" s="7">
        <v>1897.6498421869101</v>
      </c>
      <c r="M11" s="7">
        <v>1942.0973679120436</v>
      </c>
      <c r="N11" s="7">
        <v>1979.6620203732127</v>
      </c>
      <c r="O11" s="7">
        <v>2012.6967338470492</v>
      </c>
      <c r="P11" s="7">
        <v>2037.526277502086</v>
      </c>
      <c r="Q11" s="7">
        <v>2053.6484118615804</v>
      </c>
      <c r="R11" s="7">
        <v>2068.6320357446193</v>
      </c>
      <c r="S11" s="7">
        <v>2082.6281182898697</v>
      </c>
      <c r="T11" s="7">
        <v>2094.5199156228991</v>
      </c>
      <c r="U11" s="7">
        <v>2104.9193095511773</v>
      </c>
    </row>
    <row r="12" spans="1:21" hidden="1" outlineLevel="1" x14ac:dyDescent="0.3">
      <c r="A12" s="2">
        <v>5</v>
      </c>
      <c r="B12" s="2">
        <v>1419</v>
      </c>
      <c r="C12" s="7">
        <v>1501.409631293202</v>
      </c>
      <c r="D12" s="7">
        <v>1523.9587746238503</v>
      </c>
      <c r="E12" s="7">
        <v>1551.7391856391</v>
      </c>
      <c r="F12" s="7">
        <v>1555.1172300890316</v>
      </c>
      <c r="G12" s="7">
        <v>1649.8832627191839</v>
      </c>
      <c r="H12" s="7">
        <v>1689.4628275709238</v>
      </c>
      <c r="I12" s="7">
        <v>1743.9440690701767</v>
      </c>
      <c r="J12" s="7">
        <v>1799.3807752223875</v>
      </c>
      <c r="K12" s="7">
        <v>1852.6598541361163</v>
      </c>
      <c r="L12" s="7">
        <v>1904.0731651484607</v>
      </c>
      <c r="M12" s="7">
        <v>1950.4796976515074</v>
      </c>
      <c r="N12" s="7">
        <v>1991.8389029484488</v>
      </c>
      <c r="O12" s="7">
        <v>2028.4148439505566</v>
      </c>
      <c r="P12" s="7">
        <v>2057.3164864521632</v>
      </c>
      <c r="Q12" s="7">
        <v>2078.4870686288364</v>
      </c>
      <c r="R12" s="7">
        <v>2096.4408544911084</v>
      </c>
      <c r="S12" s="7">
        <v>2112.4026498241683</v>
      </c>
      <c r="T12" s="7">
        <v>2125.9762879535688</v>
      </c>
      <c r="U12" s="7">
        <v>2137.304763586098</v>
      </c>
    </row>
    <row r="13" spans="1:21" hidden="1" outlineLevel="1" x14ac:dyDescent="0.3">
      <c r="A13" s="2">
        <v>6</v>
      </c>
      <c r="B13" s="2">
        <v>1520</v>
      </c>
      <c r="C13" s="7">
        <v>1453.5836096202543</v>
      </c>
      <c r="D13" s="7">
        <v>1538.7366462902874</v>
      </c>
      <c r="E13" s="7">
        <v>1571.9267537586211</v>
      </c>
      <c r="F13" s="7">
        <v>1596.9319673103414</v>
      </c>
      <c r="G13" s="7">
        <v>1600.5706059351612</v>
      </c>
      <c r="H13" s="7">
        <v>1698.0311424452664</v>
      </c>
      <c r="I13" s="7">
        <v>1739.4706564688652</v>
      </c>
      <c r="J13" s="7">
        <v>1795.9151183485451</v>
      </c>
      <c r="K13" s="7">
        <v>1849.6638774667526</v>
      </c>
      <c r="L13" s="7">
        <v>1900.9891006597436</v>
      </c>
      <c r="M13" s="7">
        <v>1949.1627855733959</v>
      </c>
      <c r="N13" s="7">
        <v>1992.8763878024936</v>
      </c>
      <c r="O13" s="7">
        <v>2033.2170884947254</v>
      </c>
      <c r="P13" s="7">
        <v>2066.1297240557647</v>
      </c>
      <c r="Q13" s="7">
        <v>2091.7372545774956</v>
      </c>
      <c r="R13" s="7">
        <v>2114.1932053835562</v>
      </c>
      <c r="S13" s="7">
        <v>2132.8237475259116</v>
      </c>
      <c r="T13" s="7">
        <v>2148.3314185898189</v>
      </c>
      <c r="U13" s="7">
        <v>2161.345938933101</v>
      </c>
    </row>
    <row r="14" spans="1:21" hidden="1" outlineLevel="1" x14ac:dyDescent="0.3">
      <c r="A14" s="2">
        <v>7</v>
      </c>
      <c r="B14" s="2">
        <v>1521</v>
      </c>
      <c r="C14" s="7">
        <v>1543.3449314078002</v>
      </c>
      <c r="D14" s="7">
        <v>1485.8379320828828</v>
      </c>
      <c r="E14" s="7">
        <v>1577.0946819843771</v>
      </c>
      <c r="F14" s="7">
        <v>1607.6912573868967</v>
      </c>
      <c r="G14" s="7">
        <v>1631.9423997341737</v>
      </c>
      <c r="H14" s="7">
        <v>1641.8606647155229</v>
      </c>
      <c r="I14" s="7">
        <v>1738.2552260589</v>
      </c>
      <c r="J14" s="7">
        <v>1781.8832517600551</v>
      </c>
      <c r="K14" s="7">
        <v>1836.8214835749973</v>
      </c>
      <c r="L14" s="7">
        <v>1888.866725476591</v>
      </c>
      <c r="M14" s="7">
        <v>1937.4486546270296</v>
      </c>
      <c r="N14" s="7">
        <v>1983.2462725627704</v>
      </c>
      <c r="O14" s="7">
        <v>2025.9666578973638</v>
      </c>
      <c r="P14" s="7">
        <v>2063.0352490931714</v>
      </c>
      <c r="Q14" s="7">
        <v>2092.9806735502361</v>
      </c>
      <c r="R14" s="7">
        <v>2119.4413459457378</v>
      </c>
      <c r="S14" s="7">
        <v>2142.2490002219938</v>
      </c>
      <c r="T14" s="7">
        <v>2160.3660149539464</v>
      </c>
      <c r="U14" s="7">
        <v>2175.3069005807261</v>
      </c>
    </row>
    <row r="15" spans="1:21" hidden="1" outlineLevel="1" x14ac:dyDescent="0.3">
      <c r="A15" s="2">
        <v>8</v>
      </c>
      <c r="B15" s="2">
        <v>1552</v>
      </c>
      <c r="C15" s="7">
        <v>1540.1559942740205</v>
      </c>
      <c r="D15" s="7">
        <v>1566.790858617235</v>
      </c>
      <c r="E15" s="7">
        <v>1520.2568684003691</v>
      </c>
      <c r="F15" s="7">
        <v>1606.8968233350133</v>
      </c>
      <c r="G15" s="7">
        <v>1636.5918690232661</v>
      </c>
      <c r="H15" s="7">
        <v>1665.4965484480622</v>
      </c>
      <c r="I15" s="7">
        <v>1677.9064010491634</v>
      </c>
      <c r="J15" s="7">
        <v>1773.9827605949245</v>
      </c>
      <c r="K15" s="7">
        <v>1816.7614635423383</v>
      </c>
      <c r="L15" s="7">
        <v>1870.1201128797779</v>
      </c>
      <c r="M15" s="7">
        <v>1919.6865360539705</v>
      </c>
      <c r="N15" s="7">
        <v>1966.1364508868382</v>
      </c>
      <c r="O15" s="7">
        <v>2010.9473400068255</v>
      </c>
      <c r="P15" s="7">
        <v>2050.6799907065451</v>
      </c>
      <c r="Q15" s="7">
        <v>2084.9623048972644</v>
      </c>
      <c r="R15" s="7">
        <v>2115.4593069123948</v>
      </c>
      <c r="S15" s="7">
        <v>2142.049131484664</v>
      </c>
      <c r="T15" s="7">
        <v>2164.2258603433656</v>
      </c>
      <c r="U15" s="7">
        <v>2181.7306126827607</v>
      </c>
    </row>
    <row r="16" spans="1:21" hidden="1" outlineLevel="1" x14ac:dyDescent="0.3">
      <c r="A16" s="2">
        <v>9</v>
      </c>
      <c r="B16" s="2">
        <v>1492</v>
      </c>
      <c r="C16" s="7">
        <v>1566.2032677954767</v>
      </c>
      <c r="D16" s="7">
        <v>1559.5624989091411</v>
      </c>
      <c r="E16" s="7">
        <v>1593.1319277931707</v>
      </c>
      <c r="F16" s="7">
        <v>1547.4847204099628</v>
      </c>
      <c r="G16" s="7">
        <v>1631.1183923850285</v>
      </c>
      <c r="H16" s="7">
        <v>1664.8380919234478</v>
      </c>
      <c r="I16" s="7">
        <v>1695.2883542667032</v>
      </c>
      <c r="J16" s="7">
        <v>1710.468036858606</v>
      </c>
      <c r="K16" s="7">
        <v>1803.7060152269273</v>
      </c>
      <c r="L16" s="7">
        <v>1845.4213307608579</v>
      </c>
      <c r="M16" s="7">
        <v>1896.3835144992504</v>
      </c>
      <c r="N16" s="7">
        <v>1943.8888246513447</v>
      </c>
      <c r="O16" s="7">
        <v>1989.3440139385098</v>
      </c>
      <c r="P16" s="7">
        <v>2031.2757016958603</v>
      </c>
      <c r="Q16" s="7">
        <v>2068.3000405309494</v>
      </c>
      <c r="R16" s="7">
        <v>2102.8919438520106</v>
      </c>
      <c r="S16" s="7">
        <v>2133.3159662082371</v>
      </c>
      <c r="T16" s="7">
        <v>2159.1510087217584</v>
      </c>
      <c r="U16" s="7">
        <v>2180.5861699618267</v>
      </c>
    </row>
    <row r="17" spans="1:21" hidden="1" outlineLevel="1" x14ac:dyDescent="0.3">
      <c r="A17" s="2">
        <v>10</v>
      </c>
      <c r="B17" s="2">
        <v>1519</v>
      </c>
      <c r="C17" s="7">
        <v>1506.5534169688071</v>
      </c>
      <c r="D17" s="7">
        <v>1582.5428541563438</v>
      </c>
      <c r="E17" s="7">
        <v>1583.7877430887929</v>
      </c>
      <c r="F17" s="7">
        <v>1615.2488415329256</v>
      </c>
      <c r="G17" s="7">
        <v>1571.5939177177602</v>
      </c>
      <c r="H17" s="7">
        <v>1657.04702497464</v>
      </c>
      <c r="I17" s="7">
        <v>1692.0471103954865</v>
      </c>
      <c r="J17" s="7">
        <v>1724.4711892753685</v>
      </c>
      <c r="K17" s="7">
        <v>1739.8712530155062</v>
      </c>
      <c r="L17" s="7">
        <v>1830.1709898938996</v>
      </c>
      <c r="M17" s="7">
        <v>1869.9743961167887</v>
      </c>
      <c r="N17" s="7">
        <v>1918.8618505609734</v>
      </c>
      <c r="O17" s="7">
        <v>1965.3322753318544</v>
      </c>
      <c r="P17" s="7">
        <v>2007.9590447442927</v>
      </c>
      <c r="Q17" s="7">
        <v>2047.1726164264162</v>
      </c>
      <c r="R17" s="7">
        <v>2084.3508272351496</v>
      </c>
      <c r="S17" s="7">
        <v>2118.693014795329</v>
      </c>
      <c r="T17" s="7">
        <v>2148.2254742153164</v>
      </c>
      <c r="U17" s="7">
        <v>2173.1920377891511</v>
      </c>
    </row>
    <row r="18" spans="1:21" hidden="1" outlineLevel="1" x14ac:dyDescent="0.3">
      <c r="A18" s="2">
        <v>11</v>
      </c>
      <c r="B18" s="2">
        <v>1562</v>
      </c>
      <c r="C18" s="7">
        <v>1530.0319820768368</v>
      </c>
      <c r="D18" s="7">
        <v>1522.5091028854717</v>
      </c>
      <c r="E18" s="7">
        <v>1603.0619234073624</v>
      </c>
      <c r="F18" s="7">
        <v>1603.4297925191909</v>
      </c>
      <c r="G18" s="7">
        <v>1633.9726758675831</v>
      </c>
      <c r="H18" s="7">
        <v>1596.8032212017738</v>
      </c>
      <c r="I18" s="7">
        <v>1681.4929453935756</v>
      </c>
      <c r="J18" s="7">
        <v>1718.2017986641865</v>
      </c>
      <c r="K18" s="7">
        <v>1750.1643337438518</v>
      </c>
      <c r="L18" s="7">
        <v>1765.5101364277666</v>
      </c>
      <c r="M18" s="7">
        <v>1852.0418049985849</v>
      </c>
      <c r="N18" s="7">
        <v>1890.1722576907296</v>
      </c>
      <c r="O18" s="7">
        <v>1937.9298371154791</v>
      </c>
      <c r="P18" s="7">
        <v>1981.538270982011</v>
      </c>
      <c r="Q18" s="7">
        <v>2021.4278245509895</v>
      </c>
      <c r="R18" s="7">
        <v>2060.666784116052</v>
      </c>
      <c r="S18" s="7">
        <v>2097.453853629183</v>
      </c>
      <c r="T18" s="7">
        <v>2130.7344262070737</v>
      </c>
      <c r="U18" s="7">
        <v>2159.2427236934909</v>
      </c>
    </row>
    <row r="19" spans="1:21" hidden="1" outlineLevel="1" x14ac:dyDescent="0.3">
      <c r="A19" s="2">
        <v>12</v>
      </c>
      <c r="B19" s="2">
        <v>1585</v>
      </c>
      <c r="C19" s="7">
        <v>1569.4390751442493</v>
      </c>
      <c r="D19" s="7">
        <v>1542.9582073086654</v>
      </c>
      <c r="E19" s="7">
        <v>1542.8771484459967</v>
      </c>
      <c r="F19" s="7">
        <v>1619.6110628694505</v>
      </c>
      <c r="G19" s="7">
        <v>1620.2298076059351</v>
      </c>
      <c r="H19" s="7">
        <v>1654.2703391915861</v>
      </c>
      <c r="I19" s="7">
        <v>1620.8783202677446</v>
      </c>
      <c r="J19" s="7">
        <v>1705.312622541313</v>
      </c>
      <c r="K19" s="7">
        <v>1741.3832665782838</v>
      </c>
      <c r="L19" s="7">
        <v>1772.6571079714995</v>
      </c>
      <c r="M19" s="7">
        <v>1787.1098674598009</v>
      </c>
      <c r="N19" s="7">
        <v>1870.2407255026612</v>
      </c>
      <c r="O19" s="7">
        <v>1907.6387798660262</v>
      </c>
      <c r="P19" s="7">
        <v>1952.5494687347086</v>
      </c>
      <c r="Q19" s="7">
        <v>1993.4463190833917</v>
      </c>
      <c r="R19" s="7">
        <v>2033.2840965083924</v>
      </c>
      <c r="S19" s="7">
        <v>2072.0319050246417</v>
      </c>
      <c r="T19" s="7">
        <v>2107.6716914247668</v>
      </c>
      <c r="U19" s="7">
        <v>2139.7970160080613</v>
      </c>
    </row>
    <row r="20" spans="1:21" hidden="1" outlineLevel="1" x14ac:dyDescent="0.3">
      <c r="A20" s="2">
        <v>13</v>
      </c>
      <c r="B20" s="2">
        <v>1611</v>
      </c>
      <c r="C20" s="7">
        <v>1589.7147242977342</v>
      </c>
      <c r="D20" s="7">
        <v>1578.8537047133841</v>
      </c>
      <c r="E20" s="7">
        <v>1560.252216355595</v>
      </c>
      <c r="F20" s="7">
        <v>1559.4057988726295</v>
      </c>
      <c r="G20" s="7">
        <v>1633.5532289223079</v>
      </c>
      <c r="H20" s="7">
        <v>1638.6205793523191</v>
      </c>
      <c r="I20" s="7">
        <v>1673.7015112883782</v>
      </c>
      <c r="J20" s="7">
        <v>1644.3615679227946</v>
      </c>
      <c r="K20" s="7">
        <v>1726.3724911857537</v>
      </c>
      <c r="L20" s="7">
        <v>1761.5944031216382</v>
      </c>
      <c r="M20" s="7">
        <v>1791.3908528355998</v>
      </c>
      <c r="N20" s="7">
        <v>1805.1563746033987</v>
      </c>
      <c r="O20" s="7">
        <v>1885.8717954982094</v>
      </c>
      <c r="P20" s="7">
        <v>1920.8638814841315</v>
      </c>
      <c r="Q20" s="7">
        <v>1963.0700793882854</v>
      </c>
      <c r="R20" s="7">
        <v>2003.8388976778579</v>
      </c>
      <c r="S20" s="7">
        <v>2043.1413075499315</v>
      </c>
      <c r="T20" s="7">
        <v>2080.6737465232859</v>
      </c>
      <c r="U20" s="7">
        <v>2115.0792776112871</v>
      </c>
    </row>
    <row r="21" spans="1:21" hidden="1" outlineLevel="1" x14ac:dyDescent="0.3">
      <c r="A21" s="2">
        <v>14</v>
      </c>
      <c r="B21" s="2">
        <v>1593</v>
      </c>
      <c r="C21" s="7">
        <v>1614.3973216906065</v>
      </c>
      <c r="D21" s="7">
        <v>1597.891202770656</v>
      </c>
      <c r="E21" s="7">
        <v>1594.1352372563556</v>
      </c>
      <c r="F21" s="7">
        <v>1575.4613958333143</v>
      </c>
      <c r="G21" s="7">
        <v>1574.8939507630125</v>
      </c>
      <c r="H21" s="7">
        <v>1650.7092314088197</v>
      </c>
      <c r="I21" s="7">
        <v>1657.8249060380949</v>
      </c>
      <c r="J21" s="7">
        <v>1694.3677961933049</v>
      </c>
      <c r="K21" s="7">
        <v>1666.7837850992146</v>
      </c>
      <c r="L21" s="7">
        <v>1746.2985212638923</v>
      </c>
      <c r="M21" s="7">
        <v>1779.9362142372256</v>
      </c>
      <c r="N21" s="7">
        <v>1808.5060897206954</v>
      </c>
      <c r="O21" s="7">
        <v>1822.4255072137057</v>
      </c>
      <c r="P21" s="7">
        <v>1899.2256354032556</v>
      </c>
      <c r="Q21" s="7">
        <v>1931.9411792560722</v>
      </c>
      <c r="R21" s="7">
        <v>1973.9691642351509</v>
      </c>
      <c r="S21" s="7">
        <v>2014.1874412825941</v>
      </c>
      <c r="T21" s="7">
        <v>2052.2824341020946</v>
      </c>
      <c r="U21" s="7">
        <v>2088.5410520295186</v>
      </c>
    </row>
    <row r="22" spans="1:21" hidden="1" outlineLevel="1" x14ac:dyDescent="0.3">
      <c r="A22" s="2">
        <v>15</v>
      </c>
      <c r="B22" s="2">
        <v>1512</v>
      </c>
      <c r="C22" s="7">
        <v>1597.2043602688059</v>
      </c>
      <c r="D22" s="7">
        <v>1621.8673038436891</v>
      </c>
      <c r="E22" s="7">
        <v>1612.7445779715476</v>
      </c>
      <c r="F22" s="7">
        <v>1608.3708674032659</v>
      </c>
      <c r="G22" s="7">
        <v>1590.6305530317386</v>
      </c>
      <c r="H22" s="7">
        <v>1594.4751884296588</v>
      </c>
      <c r="I22" s="7">
        <v>1669.773523426175</v>
      </c>
      <c r="J22" s="7">
        <v>1679.4000014386611</v>
      </c>
      <c r="K22" s="7">
        <v>1715.3063444494001</v>
      </c>
      <c r="L22" s="7">
        <v>1689.2127212581577</v>
      </c>
      <c r="M22" s="7">
        <v>1765.5104714362565</v>
      </c>
      <c r="N22" s="7">
        <v>1797.770734436916</v>
      </c>
      <c r="O22" s="7">
        <v>1825.9641851874355</v>
      </c>
      <c r="P22" s="7">
        <v>1838.3761177069587</v>
      </c>
      <c r="Q22" s="7">
        <v>1911.350953134277</v>
      </c>
      <c r="R22" s="7">
        <v>1944.2364723491598</v>
      </c>
      <c r="S22" s="7">
        <v>1985.6554451808825</v>
      </c>
      <c r="T22" s="7">
        <v>2024.6232802523032</v>
      </c>
      <c r="U22" s="7">
        <v>2061.4135392352136</v>
      </c>
    </row>
    <row r="23" spans="1:21" hidden="1" outlineLevel="1" x14ac:dyDescent="0.3">
      <c r="A23" s="2">
        <v>16</v>
      </c>
      <c r="B23" s="2">
        <v>1509</v>
      </c>
      <c r="C23" s="7">
        <v>1519.2343307214844</v>
      </c>
      <c r="D23" s="7">
        <v>1605.415648097854</v>
      </c>
      <c r="E23" s="7">
        <v>1636.3921897543323</v>
      </c>
      <c r="F23" s="7">
        <v>1626.8264740155325</v>
      </c>
      <c r="G23" s="7">
        <v>1622.8974763386095</v>
      </c>
      <c r="H23" s="7">
        <v>1610.5897654733726</v>
      </c>
      <c r="I23" s="7">
        <v>1616.7186001142127</v>
      </c>
      <c r="J23" s="7">
        <v>1692.0023934990804</v>
      </c>
      <c r="K23" s="7">
        <v>1701.9989185110212</v>
      </c>
      <c r="L23" s="7">
        <v>1737.0006724662019</v>
      </c>
      <c r="M23" s="7">
        <v>1711.6158134639236</v>
      </c>
      <c r="N23" s="7">
        <v>1784.7285748481295</v>
      </c>
      <c r="O23" s="7">
        <v>1816.4177083862003</v>
      </c>
      <c r="P23" s="7">
        <v>1842.4172674882725</v>
      </c>
      <c r="Q23" s="7">
        <v>1853.2394070604585</v>
      </c>
      <c r="R23" s="7">
        <v>1924.7897697370786</v>
      </c>
      <c r="S23" s="7">
        <v>1957.3689611373366</v>
      </c>
      <c r="T23" s="7">
        <v>1997.3918318879132</v>
      </c>
      <c r="U23" s="7">
        <v>2034.9178806039713</v>
      </c>
    </row>
    <row r="24" spans="1:21" hidden="1" outlineLevel="1" x14ac:dyDescent="0.3">
      <c r="A24" s="2">
        <v>17</v>
      </c>
      <c r="B24" s="2">
        <v>1506</v>
      </c>
      <c r="C24" s="7">
        <v>1514.5046502165135</v>
      </c>
      <c r="D24" s="7">
        <v>1529.1614930968283</v>
      </c>
      <c r="E24" s="7">
        <v>1619.5279406018801</v>
      </c>
      <c r="F24" s="7">
        <v>1648.1582382427641</v>
      </c>
      <c r="G24" s="7">
        <v>1639.3365423985865</v>
      </c>
      <c r="H24" s="7">
        <v>1640.9048531631033</v>
      </c>
      <c r="I24" s="7">
        <v>1631.8885640440149</v>
      </c>
      <c r="J24" s="7">
        <v>1641.0673143163499</v>
      </c>
      <c r="K24" s="7">
        <v>1713.7075109261045</v>
      </c>
      <c r="L24" s="7">
        <v>1723.8202723313129</v>
      </c>
      <c r="M24" s="7">
        <v>1756.8387916351762</v>
      </c>
      <c r="N24" s="7">
        <v>1732.4568127525019</v>
      </c>
      <c r="O24" s="7">
        <v>1802.9871662739697</v>
      </c>
      <c r="P24" s="7">
        <v>1831.9970492025714</v>
      </c>
      <c r="Q24" s="7">
        <v>1855.5657150798634</v>
      </c>
      <c r="R24" s="7">
        <v>1867.5319977279592</v>
      </c>
      <c r="S24" s="7">
        <v>1936.8902888760904</v>
      </c>
      <c r="T24" s="7">
        <v>1968.2362621372479</v>
      </c>
      <c r="U24" s="7">
        <v>2006.5119814700302</v>
      </c>
    </row>
    <row r="25" spans="1:21" hidden="1" outlineLevel="1" x14ac:dyDescent="0.3">
      <c r="A25" s="2">
        <v>18</v>
      </c>
      <c r="B25" s="2">
        <v>1429</v>
      </c>
      <c r="C25" s="7">
        <v>1508.5302136715252</v>
      </c>
      <c r="D25" s="7">
        <v>1522.1484269087605</v>
      </c>
      <c r="E25" s="7">
        <v>1545.3504717789237</v>
      </c>
      <c r="F25" s="7">
        <v>1629.6474306873461</v>
      </c>
      <c r="G25" s="7">
        <v>1657.0393670431868</v>
      </c>
      <c r="H25" s="7">
        <v>1654.7726022851109</v>
      </c>
      <c r="I25" s="7">
        <v>1659.3803069463388</v>
      </c>
      <c r="J25" s="7">
        <v>1654.6875078349563</v>
      </c>
      <c r="K25" s="7">
        <v>1664.3284448753288</v>
      </c>
      <c r="L25" s="7">
        <v>1733.5926564717365</v>
      </c>
      <c r="M25" s="7">
        <v>1742.7080075768345</v>
      </c>
      <c r="N25" s="7">
        <v>1773.6942036304986</v>
      </c>
      <c r="O25" s="7">
        <v>1751.5833303463669</v>
      </c>
      <c r="P25" s="7">
        <v>1816.8247943594461</v>
      </c>
      <c r="Q25" s="7">
        <v>1842.8030613177127</v>
      </c>
      <c r="R25" s="7">
        <v>1866.9622767098463</v>
      </c>
      <c r="S25" s="7">
        <v>1879.5362321034727</v>
      </c>
      <c r="T25" s="7">
        <v>1945.3547710027474</v>
      </c>
      <c r="U25" s="7">
        <v>1975.0806996124174</v>
      </c>
    </row>
    <row r="26" spans="1:21" hidden="1" outlineLevel="1" x14ac:dyDescent="0.3">
      <c r="A26" s="2">
        <v>19</v>
      </c>
      <c r="B26" s="2">
        <v>1334</v>
      </c>
      <c r="C26" s="7">
        <v>1381.9112560062938</v>
      </c>
      <c r="D26" s="7">
        <v>1460.1819837671219</v>
      </c>
      <c r="E26" s="7">
        <v>1485.9227821273819</v>
      </c>
      <c r="F26" s="7">
        <v>1504.748392209656</v>
      </c>
      <c r="G26" s="7">
        <v>1579.4311880197065</v>
      </c>
      <c r="H26" s="7">
        <v>1612.3402659797325</v>
      </c>
      <c r="I26" s="7">
        <v>1614.9641907426117</v>
      </c>
      <c r="J26" s="7">
        <v>1624.2141228050809</v>
      </c>
      <c r="K26" s="7">
        <v>1621.5608608058119</v>
      </c>
      <c r="L26" s="7">
        <v>1631.0693584814508</v>
      </c>
      <c r="M26" s="7">
        <v>1691.4693583412438</v>
      </c>
      <c r="N26" s="7">
        <v>1699.3866086717574</v>
      </c>
      <c r="O26" s="7">
        <v>1727.7298839022633</v>
      </c>
      <c r="P26" s="7">
        <v>1706.4316834828896</v>
      </c>
      <c r="Q26" s="7">
        <v>1761.384026030009</v>
      </c>
      <c r="R26" s="7">
        <v>1787.3467740639117</v>
      </c>
      <c r="S26" s="7">
        <v>1810.3215593692275</v>
      </c>
      <c r="T26" s="7">
        <v>1822.066492454715</v>
      </c>
      <c r="U26" s="7">
        <v>1880.0675270250777</v>
      </c>
    </row>
    <row r="27" spans="1:21" hidden="1" outlineLevel="1" x14ac:dyDescent="0.3">
      <c r="A27" s="2">
        <v>20</v>
      </c>
      <c r="B27" s="2">
        <v>1090</v>
      </c>
      <c r="C27" s="7">
        <v>1223.8375891398898</v>
      </c>
      <c r="D27" s="7">
        <v>1270.7598183009072</v>
      </c>
      <c r="E27" s="7">
        <v>1352.1335596439349</v>
      </c>
      <c r="F27" s="7">
        <v>1371.264715354705</v>
      </c>
      <c r="G27" s="7">
        <v>1386.3959962606846</v>
      </c>
      <c r="H27" s="7">
        <v>1457.4209416225121</v>
      </c>
      <c r="I27" s="7">
        <v>1489.6872409822859</v>
      </c>
      <c r="J27" s="7">
        <v>1499.9481204713359</v>
      </c>
      <c r="K27" s="7">
        <v>1507.5258629110779</v>
      </c>
      <c r="L27" s="7">
        <v>1507.1196127064941</v>
      </c>
      <c r="M27" s="7">
        <v>1514.0044661488282</v>
      </c>
      <c r="N27" s="7">
        <v>1561.5438836883134</v>
      </c>
      <c r="O27" s="7">
        <v>1570.5226220502352</v>
      </c>
      <c r="P27" s="7">
        <v>1588.8633933626365</v>
      </c>
      <c r="Q27" s="7">
        <v>1570.0498668199943</v>
      </c>
      <c r="R27" s="7">
        <v>1615.0704730468781</v>
      </c>
      <c r="S27" s="7">
        <v>1639.8801626246313</v>
      </c>
      <c r="T27" s="7">
        <v>1657.8583793343428</v>
      </c>
      <c r="U27" s="7">
        <v>1668.548611075664</v>
      </c>
    </row>
    <row r="28" spans="1:21" hidden="1" outlineLevel="1" x14ac:dyDescent="0.3">
      <c r="A28" s="2">
        <v>21</v>
      </c>
      <c r="B28" s="2">
        <v>958</v>
      </c>
      <c r="C28" s="7">
        <v>1012.5137961763603</v>
      </c>
      <c r="D28" s="7">
        <v>1125.2356618564104</v>
      </c>
      <c r="E28" s="7">
        <v>1181.8946381648198</v>
      </c>
      <c r="F28" s="7">
        <v>1238.9094370380724</v>
      </c>
      <c r="G28" s="7">
        <v>1254.419365874267</v>
      </c>
      <c r="H28" s="7">
        <v>1280.7911940775102</v>
      </c>
      <c r="I28" s="7">
        <v>1340.3791376637105</v>
      </c>
      <c r="J28" s="7">
        <v>1373.7050107514701</v>
      </c>
      <c r="K28" s="7">
        <v>1384.0074191456588</v>
      </c>
      <c r="L28" s="7">
        <v>1389.9843662756994</v>
      </c>
      <c r="M28" s="7">
        <v>1388.8345565630866</v>
      </c>
      <c r="N28" s="7">
        <v>1393.513000165844</v>
      </c>
      <c r="O28" s="7">
        <v>1430.6890895974318</v>
      </c>
      <c r="P28" s="7">
        <v>1434.3208147601044</v>
      </c>
      <c r="Q28" s="7">
        <v>1443.1247357797354</v>
      </c>
      <c r="R28" s="7">
        <v>1434.9329514994279</v>
      </c>
      <c r="S28" s="7">
        <v>1469.3879407784161</v>
      </c>
      <c r="T28" s="7">
        <v>1489.5257386637099</v>
      </c>
      <c r="U28" s="7">
        <v>1502.3540145206675</v>
      </c>
    </row>
    <row r="29" spans="1:21" hidden="1" outlineLevel="1" x14ac:dyDescent="0.3">
      <c r="A29" s="2">
        <v>22</v>
      </c>
      <c r="B29" s="2">
        <v>969</v>
      </c>
      <c r="C29" s="7">
        <v>947.7616018163061</v>
      </c>
      <c r="D29" s="7">
        <v>1003.6447472093037</v>
      </c>
      <c r="E29" s="7">
        <v>1114.0872699773595</v>
      </c>
      <c r="F29" s="7">
        <v>1149.80464388941</v>
      </c>
      <c r="G29" s="7">
        <v>1192.4124800692639</v>
      </c>
      <c r="H29" s="7">
        <v>1222.7898411733267</v>
      </c>
      <c r="I29" s="7">
        <v>1250.8093184552915</v>
      </c>
      <c r="J29" s="7">
        <v>1305.136112621326</v>
      </c>
      <c r="K29" s="7">
        <v>1331.9627910621284</v>
      </c>
      <c r="L29" s="7">
        <v>1341.7299903813318</v>
      </c>
      <c r="M29" s="7">
        <v>1343.4619632874064</v>
      </c>
      <c r="N29" s="7">
        <v>1342.2653126414689</v>
      </c>
      <c r="O29" s="7">
        <v>1348.6144768814727</v>
      </c>
      <c r="P29" s="7">
        <v>1371.3497142210867</v>
      </c>
      <c r="Q29" s="7">
        <v>1370.3705151940126</v>
      </c>
      <c r="R29" s="7">
        <v>1381.6092997976689</v>
      </c>
      <c r="S29" s="7">
        <v>1380.1933360506109</v>
      </c>
      <c r="T29" s="7">
        <v>1404.2899359965502</v>
      </c>
      <c r="U29" s="7">
        <v>1420.422567606638</v>
      </c>
    </row>
    <row r="30" spans="1:21" hidden="1" outlineLevel="1" x14ac:dyDescent="0.3">
      <c r="A30" s="2">
        <v>23</v>
      </c>
      <c r="B30" s="2">
        <v>884</v>
      </c>
      <c r="C30" s="7">
        <v>984.41666313557607</v>
      </c>
      <c r="D30" s="7">
        <v>987.35317733239583</v>
      </c>
      <c r="E30" s="7">
        <v>1058.9270779565688</v>
      </c>
      <c r="F30" s="7">
        <v>1134.6928559095236</v>
      </c>
      <c r="G30" s="7">
        <v>1160.4029495087209</v>
      </c>
      <c r="H30" s="7">
        <v>1211.9496675387636</v>
      </c>
      <c r="I30" s="7">
        <v>1244.5802368123568</v>
      </c>
      <c r="J30" s="7">
        <v>1277.3254116804146</v>
      </c>
      <c r="K30" s="7">
        <v>1319.3236294550854</v>
      </c>
      <c r="L30" s="7">
        <v>1340.7351354055279</v>
      </c>
      <c r="M30" s="7">
        <v>1346.4411147659532</v>
      </c>
      <c r="N30" s="7">
        <v>1346.2672269923146</v>
      </c>
      <c r="O30" s="7">
        <v>1348.6743984366828</v>
      </c>
      <c r="P30" s="7">
        <v>1348.606978245452</v>
      </c>
      <c r="Q30" s="7">
        <v>1360.2527870265944</v>
      </c>
      <c r="R30" s="7">
        <v>1366.434441533534</v>
      </c>
      <c r="S30" s="7">
        <v>1378.3112581655189</v>
      </c>
      <c r="T30" s="7">
        <v>1378.6299522567656</v>
      </c>
      <c r="U30" s="7">
        <v>1395.3597716855859</v>
      </c>
    </row>
    <row r="31" spans="1:21" hidden="1" outlineLevel="1" x14ac:dyDescent="0.3">
      <c r="A31" s="2">
        <v>24</v>
      </c>
      <c r="B31" s="2">
        <v>979</v>
      </c>
      <c r="C31" s="7">
        <v>951.58580798201592</v>
      </c>
      <c r="D31" s="7">
        <v>1042.9800528856254</v>
      </c>
      <c r="E31" s="7">
        <v>1079.4216970932544</v>
      </c>
      <c r="F31" s="7">
        <v>1126.1097375534289</v>
      </c>
      <c r="G31" s="7">
        <v>1181.7253209511941</v>
      </c>
      <c r="H31" s="7">
        <v>1222.1681091542271</v>
      </c>
      <c r="I31" s="7">
        <v>1270.7203465997636</v>
      </c>
      <c r="J31" s="7">
        <v>1308.4299117258438</v>
      </c>
      <c r="K31" s="7">
        <v>1335.111632744294</v>
      </c>
      <c r="L31" s="7">
        <v>1367.4533097920735</v>
      </c>
      <c r="M31" s="7">
        <v>1381.0737421345843</v>
      </c>
      <c r="N31" s="7">
        <v>1384.5079223371301</v>
      </c>
      <c r="O31" s="7">
        <v>1387.3402714999474</v>
      </c>
      <c r="P31" s="7">
        <v>1383.9584733871748</v>
      </c>
      <c r="Q31" s="7">
        <v>1378.7359791232043</v>
      </c>
      <c r="R31" s="7">
        <v>1394.2914270636225</v>
      </c>
      <c r="S31" s="7">
        <v>1403.757294081006</v>
      </c>
      <c r="T31" s="7">
        <v>1412.9808514819006</v>
      </c>
      <c r="U31" s="7">
        <v>1413.8515066559794</v>
      </c>
    </row>
    <row r="32" spans="1:21" hidden="1" outlineLevel="1" x14ac:dyDescent="0.3">
      <c r="A32" s="2">
        <v>25</v>
      </c>
      <c r="B32" s="2">
        <v>955</v>
      </c>
      <c r="C32" s="7">
        <v>1041.6856966337666</v>
      </c>
      <c r="D32" s="7">
        <v>1045.197955705411</v>
      </c>
      <c r="E32" s="7">
        <v>1147.251793654304</v>
      </c>
      <c r="F32" s="7">
        <v>1168.4802386270953</v>
      </c>
      <c r="G32" s="7">
        <v>1203.0472556670161</v>
      </c>
      <c r="H32" s="7">
        <v>1267.2940546130367</v>
      </c>
      <c r="I32" s="7">
        <v>1308.1836244567362</v>
      </c>
      <c r="J32" s="7">
        <v>1358.1918132693568</v>
      </c>
      <c r="K32" s="7">
        <v>1389.0091612146875</v>
      </c>
      <c r="L32" s="7">
        <v>1410.5781915920074</v>
      </c>
      <c r="M32" s="7">
        <v>1431.9205625131208</v>
      </c>
      <c r="N32" s="7">
        <v>1440.8383185500288</v>
      </c>
      <c r="O32" s="7">
        <v>1447.0248487887843</v>
      </c>
      <c r="P32" s="7">
        <v>1443.2470970253166</v>
      </c>
      <c r="Q32" s="7">
        <v>1435.2690362598692</v>
      </c>
      <c r="R32" s="7">
        <v>1439.1885538078527</v>
      </c>
      <c r="S32" s="7">
        <v>1455.4967349610533</v>
      </c>
      <c r="T32" s="7">
        <v>1463.5956856909911</v>
      </c>
      <c r="U32" s="7">
        <v>1470.4555007163849</v>
      </c>
    </row>
    <row r="33" spans="1:21" hidden="1" outlineLevel="1" x14ac:dyDescent="0.3">
      <c r="A33" s="2">
        <v>26</v>
      </c>
      <c r="B33" s="2">
        <v>1035</v>
      </c>
      <c r="C33" s="7">
        <v>1045.2796873038219</v>
      </c>
      <c r="D33" s="7">
        <v>1131.2145215942812</v>
      </c>
      <c r="E33" s="7">
        <v>1173.0545565797324</v>
      </c>
      <c r="F33" s="7">
        <v>1241.7502897091108</v>
      </c>
      <c r="G33" s="7">
        <v>1258.1872811998719</v>
      </c>
      <c r="H33" s="7">
        <v>1308.3398162984749</v>
      </c>
      <c r="I33" s="7">
        <v>1367.667010732263</v>
      </c>
      <c r="J33" s="7">
        <v>1412.7695420720429</v>
      </c>
      <c r="K33" s="7">
        <v>1452.8067219286722</v>
      </c>
      <c r="L33" s="7">
        <v>1477.7993602610818</v>
      </c>
      <c r="M33" s="7">
        <v>1491.4696333508373</v>
      </c>
      <c r="N33" s="7">
        <v>1505.9962802035875</v>
      </c>
      <c r="O33" s="7">
        <v>1516.2323446097455</v>
      </c>
      <c r="P33" s="7">
        <v>1514.9673142857712</v>
      </c>
      <c r="Q33" s="7">
        <v>1506.2480247852895</v>
      </c>
      <c r="R33" s="7">
        <v>1508.4440588073487</v>
      </c>
      <c r="S33" s="7">
        <v>1516.6277521958787</v>
      </c>
      <c r="T33" s="7">
        <v>1529.6698340225701</v>
      </c>
      <c r="U33" s="7">
        <v>1536.0705602196458</v>
      </c>
    </row>
    <row r="34" spans="1:21" hidden="1" outlineLevel="1" x14ac:dyDescent="0.3">
      <c r="A34" s="2">
        <v>27</v>
      </c>
      <c r="B34" s="2">
        <v>1127</v>
      </c>
      <c r="C34" s="7">
        <v>1121.6534870107557</v>
      </c>
      <c r="D34" s="7">
        <v>1152.4091245561399</v>
      </c>
      <c r="E34" s="7">
        <v>1254.9767522498159</v>
      </c>
      <c r="F34" s="7">
        <v>1281.2539379321897</v>
      </c>
      <c r="G34" s="7">
        <v>1332.8366655593081</v>
      </c>
      <c r="H34" s="7">
        <v>1370.4097974581925</v>
      </c>
      <c r="I34" s="7">
        <v>1420.2378631033939</v>
      </c>
      <c r="J34" s="7">
        <v>1479.8507315956776</v>
      </c>
      <c r="K34" s="7">
        <v>1516.8174477694222</v>
      </c>
      <c r="L34" s="7">
        <v>1548.9510015526644</v>
      </c>
      <c r="M34" s="7">
        <v>1565.4504696711861</v>
      </c>
      <c r="N34" s="7">
        <v>1574.5670023631164</v>
      </c>
      <c r="O34" s="7">
        <v>1589.0801318016404</v>
      </c>
      <c r="P34" s="7">
        <v>1590.734889860672</v>
      </c>
      <c r="Q34" s="7">
        <v>1583.8913311712613</v>
      </c>
      <c r="R34" s="7">
        <v>1585.4410550332857</v>
      </c>
      <c r="S34" s="7">
        <v>1592.4835562475712</v>
      </c>
      <c r="T34" s="7">
        <v>1599.7570379020869</v>
      </c>
      <c r="U34" s="7">
        <v>1609.845437312192</v>
      </c>
    </row>
    <row r="35" spans="1:21" hidden="1" outlineLevel="1" x14ac:dyDescent="0.3">
      <c r="A35" s="2">
        <v>28</v>
      </c>
      <c r="B35" s="2">
        <v>1259</v>
      </c>
      <c r="C35" s="7">
        <v>1204.0704623071301</v>
      </c>
      <c r="D35" s="7">
        <v>1223.7180478427822</v>
      </c>
      <c r="E35" s="7">
        <v>1285.907874224788</v>
      </c>
      <c r="F35" s="7">
        <v>1358.0769394140559</v>
      </c>
      <c r="G35" s="7">
        <v>1379.1867129234925</v>
      </c>
      <c r="H35" s="7">
        <v>1443.1970287421673</v>
      </c>
      <c r="I35" s="7">
        <v>1484.2927780597774</v>
      </c>
      <c r="J35" s="7">
        <v>1537.5363781557612</v>
      </c>
      <c r="K35" s="7">
        <v>1586.1127499787208</v>
      </c>
      <c r="L35" s="7">
        <v>1616.4605364332415</v>
      </c>
      <c r="M35" s="7">
        <v>1638.6428590872297</v>
      </c>
      <c r="N35" s="7">
        <v>1650.1139648402441</v>
      </c>
      <c r="O35" s="7">
        <v>1660.7502903144245</v>
      </c>
      <c r="P35" s="7">
        <v>1665.7824964694355</v>
      </c>
      <c r="Q35" s="7">
        <v>1661.0966857393562</v>
      </c>
      <c r="R35" s="7">
        <v>1663.9636966098931</v>
      </c>
      <c r="S35" s="7">
        <v>1670.4889746432218</v>
      </c>
      <c r="T35" s="7">
        <v>1677.0294071007952</v>
      </c>
      <c r="U35" s="7">
        <v>1682.9751329702649</v>
      </c>
    </row>
    <row r="36" spans="1:21" hidden="1" outlineLevel="1" x14ac:dyDescent="0.3">
      <c r="A36" s="2">
        <v>29</v>
      </c>
      <c r="B36" s="2">
        <v>1325</v>
      </c>
      <c r="C36" s="7">
        <v>1316.04162874241</v>
      </c>
      <c r="D36" s="7">
        <v>1297.2610904874496</v>
      </c>
      <c r="E36" s="7">
        <v>1350.8081356600371</v>
      </c>
      <c r="F36" s="7">
        <v>1393.9352929524432</v>
      </c>
      <c r="G36" s="7">
        <v>1450.459030206704</v>
      </c>
      <c r="H36" s="7">
        <v>1491.5701991369667</v>
      </c>
      <c r="I36" s="7">
        <v>1553.2463389002471</v>
      </c>
      <c r="J36" s="7">
        <v>1600.3103388016953</v>
      </c>
      <c r="K36" s="7">
        <v>1644.9329783015071</v>
      </c>
      <c r="L36" s="7">
        <v>1684.7573424151485</v>
      </c>
      <c r="M36" s="7">
        <v>1706.1486717106372</v>
      </c>
      <c r="N36" s="7">
        <v>1722.2427218019741</v>
      </c>
      <c r="O36" s="7">
        <v>1734.7623547463377</v>
      </c>
      <c r="P36" s="7">
        <v>1737.2006912585334</v>
      </c>
      <c r="Q36" s="7">
        <v>1735.2572249198624</v>
      </c>
      <c r="R36" s="7">
        <v>1739.4559805349029</v>
      </c>
      <c r="S36" s="7">
        <v>1746.9292490658427</v>
      </c>
      <c r="T36" s="7">
        <v>1753.1509525741251</v>
      </c>
      <c r="U36" s="7">
        <v>1758.6560145974256</v>
      </c>
    </row>
    <row r="37" spans="1:21" hidden="1" outlineLevel="1" x14ac:dyDescent="0.3">
      <c r="A37" s="2">
        <v>30</v>
      </c>
      <c r="B37" s="2">
        <v>1331</v>
      </c>
      <c r="C37" s="7">
        <v>1377.6882351602671</v>
      </c>
      <c r="D37" s="7">
        <v>1393.0075245939142</v>
      </c>
      <c r="E37" s="7">
        <v>1415.5213606671987</v>
      </c>
      <c r="F37" s="7">
        <v>1453.1861697942854</v>
      </c>
      <c r="G37" s="7">
        <v>1488.2655188720362</v>
      </c>
      <c r="H37" s="7">
        <v>1556.5220114404488</v>
      </c>
      <c r="I37" s="7">
        <v>1601.0136943052757</v>
      </c>
      <c r="J37" s="7">
        <v>1664.3495453192968</v>
      </c>
      <c r="K37" s="7">
        <v>1704.9515624843893</v>
      </c>
      <c r="L37" s="7">
        <v>1742.4502020506031</v>
      </c>
      <c r="M37" s="7">
        <v>1771.8437628453757</v>
      </c>
      <c r="N37" s="7">
        <v>1787.7376763131053</v>
      </c>
      <c r="O37" s="7">
        <v>1803.9332502693042</v>
      </c>
      <c r="P37" s="7">
        <v>1808.2183385082919</v>
      </c>
      <c r="Q37" s="7">
        <v>1804.5424947278884</v>
      </c>
      <c r="R37" s="7">
        <v>1810.5279876147176</v>
      </c>
      <c r="S37" s="7">
        <v>1818.9071025282819</v>
      </c>
      <c r="T37" s="7">
        <v>1825.9481278512485</v>
      </c>
      <c r="U37" s="7">
        <v>1831.3049363683631</v>
      </c>
    </row>
    <row r="38" spans="1:21" hidden="1" outlineLevel="1" x14ac:dyDescent="0.3">
      <c r="A38" s="2">
        <v>31</v>
      </c>
      <c r="B38" s="2">
        <v>1450</v>
      </c>
      <c r="C38" s="7">
        <v>1390.2762828900973</v>
      </c>
      <c r="D38" s="7">
        <v>1448.7619619428924</v>
      </c>
      <c r="E38" s="7">
        <v>1496.7505648750546</v>
      </c>
      <c r="F38" s="7">
        <v>1510.6621011597631</v>
      </c>
      <c r="G38" s="7">
        <v>1542.0406820948222</v>
      </c>
      <c r="H38" s="7">
        <v>1593.1386914965858</v>
      </c>
      <c r="I38" s="7">
        <v>1659.4575318156772</v>
      </c>
      <c r="J38" s="7">
        <v>1709.4638602020646</v>
      </c>
      <c r="K38" s="7">
        <v>1763.7123488011741</v>
      </c>
      <c r="L38" s="7">
        <v>1798.6823417134401</v>
      </c>
      <c r="M38" s="7">
        <v>1826.9949965376595</v>
      </c>
      <c r="N38" s="7">
        <v>1849.6906386027299</v>
      </c>
      <c r="O38" s="7">
        <v>1865.8501002150592</v>
      </c>
      <c r="P38" s="7">
        <v>1873.5398717137068</v>
      </c>
      <c r="Q38" s="7">
        <v>1871.6137518590908</v>
      </c>
      <c r="R38" s="7">
        <v>1875.8588762301142</v>
      </c>
      <c r="S38" s="7">
        <v>1885.4977654964584</v>
      </c>
      <c r="T38" s="7">
        <v>1893.3451115900043</v>
      </c>
      <c r="U38" s="7">
        <v>1899.4243843611794</v>
      </c>
    </row>
    <row r="39" spans="1:21" hidden="1" outlineLevel="1" x14ac:dyDescent="0.3">
      <c r="A39" s="2">
        <v>32</v>
      </c>
      <c r="B39" s="2">
        <v>1488</v>
      </c>
      <c r="C39" s="7">
        <v>1490.9008641508688</v>
      </c>
      <c r="D39" s="7">
        <v>1462.2688068434732</v>
      </c>
      <c r="E39" s="7">
        <v>1543.5025544115474</v>
      </c>
      <c r="F39" s="7">
        <v>1579.1461698994731</v>
      </c>
      <c r="G39" s="7">
        <v>1591.5712223045252</v>
      </c>
      <c r="H39" s="7">
        <v>1638.9214088555823</v>
      </c>
      <c r="I39" s="7">
        <v>1691.8095367968922</v>
      </c>
      <c r="J39" s="7">
        <v>1759.5040897606136</v>
      </c>
      <c r="K39" s="7">
        <v>1803.6789646978725</v>
      </c>
      <c r="L39" s="7">
        <v>1850.2543053691495</v>
      </c>
      <c r="M39" s="7">
        <v>1877.210836203212</v>
      </c>
      <c r="N39" s="7">
        <v>1899.5348012957038</v>
      </c>
      <c r="O39" s="7">
        <v>1921.2787828659129</v>
      </c>
      <c r="P39" s="7">
        <v>1929.4816308531504</v>
      </c>
      <c r="Q39" s="7">
        <v>1930.6771570225583</v>
      </c>
      <c r="R39" s="7">
        <v>1935.8886067260337</v>
      </c>
      <c r="S39" s="7">
        <v>1943.9686231274172</v>
      </c>
      <c r="T39" s="7">
        <v>1952.9012547624602</v>
      </c>
      <c r="U39" s="7">
        <v>1959.7301834608336</v>
      </c>
    </row>
    <row r="40" spans="1:21" hidden="1" outlineLevel="1" x14ac:dyDescent="0.3">
      <c r="A40" s="2">
        <v>33</v>
      </c>
      <c r="B40" s="2">
        <v>1475</v>
      </c>
      <c r="C40" s="7">
        <v>1527.5671592388098</v>
      </c>
      <c r="D40" s="7">
        <v>1548.107776248999</v>
      </c>
      <c r="E40" s="7">
        <v>1555.7837267402945</v>
      </c>
      <c r="F40" s="7">
        <v>1619.6609625939584</v>
      </c>
      <c r="G40" s="7">
        <v>1650.7860944316453</v>
      </c>
      <c r="H40" s="7">
        <v>1681.4263123477135</v>
      </c>
      <c r="I40" s="7">
        <v>1731.231397479743</v>
      </c>
      <c r="J40" s="7">
        <v>1788.1254379769289</v>
      </c>
      <c r="K40" s="7">
        <v>1847.5553336379517</v>
      </c>
      <c r="L40" s="7">
        <v>1886.4673063116147</v>
      </c>
      <c r="M40" s="7">
        <v>1923.7045714728756</v>
      </c>
      <c r="N40" s="7">
        <v>1945.4370882337421</v>
      </c>
      <c r="O40" s="7">
        <v>1967.0506643821122</v>
      </c>
      <c r="P40" s="7">
        <v>1980.4281934819671</v>
      </c>
      <c r="Q40" s="7">
        <v>1982.5027329426609</v>
      </c>
      <c r="R40" s="7">
        <v>1989.8716164694802</v>
      </c>
      <c r="S40" s="7">
        <v>1998.5133210492254</v>
      </c>
      <c r="T40" s="7">
        <v>2006.2535598300221</v>
      </c>
      <c r="U40" s="7">
        <v>2014.0721820580452</v>
      </c>
    </row>
    <row r="41" spans="1:21" hidden="1" outlineLevel="1" x14ac:dyDescent="0.3">
      <c r="A41" s="2">
        <v>34</v>
      </c>
      <c r="B41" s="2">
        <v>1401</v>
      </c>
      <c r="C41" s="7">
        <v>1519.8526828011559</v>
      </c>
      <c r="D41" s="7">
        <v>1582.2639702318602</v>
      </c>
      <c r="E41" s="7">
        <v>1628.4146818311383</v>
      </c>
      <c r="F41" s="7">
        <v>1631.4340395117811</v>
      </c>
      <c r="G41" s="7">
        <v>1686.4714744610221</v>
      </c>
      <c r="H41" s="7">
        <v>1732.3368446860834</v>
      </c>
      <c r="I41" s="7">
        <v>1767.8959072406408</v>
      </c>
      <c r="J41" s="7">
        <v>1822.0281683048856</v>
      </c>
      <c r="K41" s="7">
        <v>1873.2664665649925</v>
      </c>
      <c r="L41" s="7">
        <v>1925.5677921027188</v>
      </c>
      <c r="M41" s="7">
        <v>1957.0882375221076</v>
      </c>
      <c r="N41" s="7">
        <v>1987.9364724085681</v>
      </c>
      <c r="O41" s="7">
        <v>2009.2295196850177</v>
      </c>
      <c r="P41" s="7">
        <v>2023.1360631128327</v>
      </c>
      <c r="Q41" s="7">
        <v>2029.98478866696</v>
      </c>
      <c r="R41" s="7">
        <v>2037.7206909758245</v>
      </c>
      <c r="S41" s="7">
        <v>2047.9982854170185</v>
      </c>
      <c r="T41" s="7">
        <v>2056.2481663499921</v>
      </c>
      <c r="U41" s="7">
        <v>2063.1804151078586</v>
      </c>
    </row>
    <row r="42" spans="1:21" ht="16" hidden="1" outlineLevel="1" x14ac:dyDescent="0.5">
      <c r="A42" s="2">
        <v>35</v>
      </c>
      <c r="B42" s="2">
        <v>1343</v>
      </c>
      <c r="C42" s="7">
        <v>1458.1025009811497</v>
      </c>
      <c r="D42" s="7">
        <v>1577.7452898415461</v>
      </c>
      <c r="E42" s="7">
        <v>1659.2299751683522</v>
      </c>
      <c r="F42" s="7">
        <v>1695.0622399941215</v>
      </c>
      <c r="G42" s="7">
        <v>1698.5115089731107</v>
      </c>
      <c r="H42" s="7">
        <v>1763.6525995585923</v>
      </c>
      <c r="I42" s="7">
        <v>1812.6193028136706</v>
      </c>
      <c r="J42" s="7">
        <v>1854.2521835337516</v>
      </c>
      <c r="K42" s="7">
        <v>1903.6136210604025</v>
      </c>
      <c r="L42" s="7">
        <v>1949.7317893814336</v>
      </c>
      <c r="M42" s="7">
        <v>1993.4272822123371</v>
      </c>
      <c r="N42" s="7">
        <v>2019.927838676615</v>
      </c>
      <c r="O42" s="7">
        <v>2049.1629927306535</v>
      </c>
      <c r="P42" s="7">
        <v>2063.4511489896399</v>
      </c>
      <c r="Q42" s="7">
        <v>2071.2871632309875</v>
      </c>
      <c r="R42" s="7">
        <v>2082.7223767698342</v>
      </c>
      <c r="S42" s="7">
        <v>2093.1568911274871</v>
      </c>
      <c r="T42" s="20">
        <v>2102.8789822926228</v>
      </c>
      <c r="U42" s="7">
        <v>2110.3254595182107</v>
      </c>
    </row>
    <row r="43" spans="1:21" hidden="1" outlineLevel="1" x14ac:dyDescent="0.3">
      <c r="A43" s="2">
        <v>36</v>
      </c>
      <c r="B43" s="2">
        <v>1436</v>
      </c>
      <c r="C43" s="7">
        <v>1407.812661888307</v>
      </c>
      <c r="D43" s="7">
        <v>1523.4394752905523</v>
      </c>
      <c r="E43" s="7">
        <v>1654.3562973998128</v>
      </c>
      <c r="F43" s="7">
        <v>1722.970284108244</v>
      </c>
      <c r="G43" s="7">
        <v>1754.4924255523079</v>
      </c>
      <c r="H43" s="7">
        <v>1773.8605265894544</v>
      </c>
      <c r="I43" s="7">
        <v>1839.2159611839761</v>
      </c>
      <c r="J43" s="7">
        <v>1892.7086270224474</v>
      </c>
      <c r="K43" s="7">
        <v>1931.5503159082073</v>
      </c>
      <c r="L43" s="7">
        <v>1976.4699851892515</v>
      </c>
      <c r="M43" s="7">
        <v>2015.6983508806461</v>
      </c>
      <c r="N43" s="7">
        <v>2053.3250690178816</v>
      </c>
      <c r="O43" s="7">
        <v>2078.9538898975097</v>
      </c>
      <c r="P43" s="7">
        <v>2100.7802463148064</v>
      </c>
      <c r="Q43" s="7">
        <v>2109.4744207566018</v>
      </c>
      <c r="R43" s="7">
        <v>2121.4847450989346</v>
      </c>
      <c r="S43" s="7">
        <v>2134.9431549797437</v>
      </c>
      <c r="T43" s="7">
        <v>2144.9043721159583</v>
      </c>
      <c r="U43" s="7">
        <v>2153.7222591124082</v>
      </c>
    </row>
    <row r="44" spans="1:21" hidden="1" outlineLevel="1" x14ac:dyDescent="0.3">
      <c r="A44" s="2">
        <v>37</v>
      </c>
      <c r="B44" s="2">
        <v>1459</v>
      </c>
      <c r="C44" s="7">
        <v>1489.825519827612</v>
      </c>
      <c r="D44" s="7">
        <v>1478.7415470781843</v>
      </c>
      <c r="E44" s="7">
        <v>1604.6157453378582</v>
      </c>
      <c r="F44" s="7">
        <v>1718.9597113464592</v>
      </c>
      <c r="G44" s="7">
        <v>1780.9495130532998</v>
      </c>
      <c r="H44" s="7">
        <v>1823.4712461384117</v>
      </c>
      <c r="I44" s="7">
        <v>1848.306214288664</v>
      </c>
      <c r="J44" s="7">
        <v>1915.8156701670941</v>
      </c>
      <c r="K44" s="7">
        <v>1965.9794611173797</v>
      </c>
      <c r="L44" s="7">
        <v>2001.9680203255075</v>
      </c>
      <c r="M44" s="7">
        <v>2040.7312400223768</v>
      </c>
      <c r="N44" s="7">
        <v>2075.1206007743731</v>
      </c>
      <c r="O44" s="7">
        <v>2110.7980291837994</v>
      </c>
      <c r="P44" s="7">
        <v>2130.0738926490549</v>
      </c>
      <c r="Q44" s="7">
        <v>2145.9568236086197</v>
      </c>
      <c r="R44" s="7">
        <v>2158.4543972014681</v>
      </c>
      <c r="S44" s="7">
        <v>2172.3257523089333</v>
      </c>
      <c r="T44" s="7">
        <v>2185.01621283554</v>
      </c>
      <c r="U44" s="7">
        <v>2194.1750919829092</v>
      </c>
    </row>
    <row r="45" spans="1:21" hidden="1" outlineLevel="1" x14ac:dyDescent="0.3">
      <c r="A45" s="2">
        <v>38</v>
      </c>
      <c r="B45" s="2">
        <v>1457</v>
      </c>
      <c r="C45" s="7">
        <v>1508.7139588747891</v>
      </c>
      <c r="D45" s="7">
        <v>1549.0092176408089</v>
      </c>
      <c r="E45" s="7">
        <v>1560.3865177160524</v>
      </c>
      <c r="F45" s="7">
        <v>1670.9670312419626</v>
      </c>
      <c r="G45" s="7">
        <v>1775.2617504449795</v>
      </c>
      <c r="H45" s="7">
        <v>1845.0978806573314</v>
      </c>
      <c r="I45" s="7">
        <v>1889.8747201703786</v>
      </c>
      <c r="J45" s="7">
        <v>1920.7894352956905</v>
      </c>
      <c r="K45" s="7">
        <v>1983.640856220896</v>
      </c>
      <c r="L45" s="7">
        <v>2030.5196477133741</v>
      </c>
      <c r="M45" s="7">
        <v>2061.7557771652237</v>
      </c>
      <c r="N45" s="7">
        <v>2096.1210865116363</v>
      </c>
      <c r="O45" s="7">
        <v>2129.217860592918</v>
      </c>
      <c r="P45" s="7">
        <v>2158.1256644259306</v>
      </c>
      <c r="Q45" s="7">
        <v>2172.2407450350656</v>
      </c>
      <c r="R45" s="7">
        <v>2190.8876018718729</v>
      </c>
      <c r="S45" s="7">
        <v>2205.0916720251971</v>
      </c>
      <c r="T45" s="7">
        <v>2218.2645147817425</v>
      </c>
      <c r="U45" s="7">
        <v>2229.9407214631365</v>
      </c>
    </row>
    <row r="46" spans="1:21" hidden="1" outlineLevel="1" x14ac:dyDescent="0.3">
      <c r="A46" s="2">
        <v>39</v>
      </c>
      <c r="B46" s="2">
        <v>1507</v>
      </c>
      <c r="C46" s="7">
        <v>1504.490743144265</v>
      </c>
      <c r="D46" s="7">
        <v>1562.4419670911352</v>
      </c>
      <c r="E46" s="7">
        <v>1618.3296378498162</v>
      </c>
      <c r="F46" s="7">
        <v>1626.365013532823</v>
      </c>
      <c r="G46" s="7">
        <v>1727.5166725263739</v>
      </c>
      <c r="H46" s="7">
        <v>1835.6147077848359</v>
      </c>
      <c r="I46" s="7">
        <v>1905.7722615325088</v>
      </c>
      <c r="J46" s="7">
        <v>1953.912345497532</v>
      </c>
      <c r="K46" s="7">
        <v>1983.8955938298482</v>
      </c>
      <c r="L46" s="7">
        <v>2042.3928239573415</v>
      </c>
      <c r="M46" s="7">
        <v>2084.3632643810733</v>
      </c>
      <c r="N46" s="7">
        <v>2112.2377663187262</v>
      </c>
      <c r="O46" s="7">
        <v>2145.3990587594535</v>
      </c>
      <c r="P46" s="7">
        <v>2172.6928576902565</v>
      </c>
      <c r="Q46" s="7">
        <v>2196.0669726720071</v>
      </c>
      <c r="R46" s="7">
        <v>2212.8599093066987</v>
      </c>
      <c r="S46" s="7">
        <v>2232.5063612648664</v>
      </c>
      <c r="T46" s="7">
        <v>2246.0906429681809</v>
      </c>
      <c r="U46" s="7">
        <v>2258.3313461386101</v>
      </c>
    </row>
    <row r="47" spans="1:21" hidden="1" outlineLevel="1" x14ac:dyDescent="0.3">
      <c r="A47" s="2">
        <v>40</v>
      </c>
      <c r="B47" s="2">
        <v>1581</v>
      </c>
      <c r="C47" s="7">
        <v>1544.8810948477667</v>
      </c>
      <c r="D47" s="7">
        <v>1554.4869024858071</v>
      </c>
      <c r="E47" s="7">
        <v>1624.7240302473519</v>
      </c>
      <c r="F47" s="7">
        <v>1673.8402776082837</v>
      </c>
      <c r="G47" s="7">
        <v>1681.7592481427487</v>
      </c>
      <c r="H47" s="7">
        <v>1785.992406149323</v>
      </c>
      <c r="I47" s="7">
        <v>1891.6403990594351</v>
      </c>
      <c r="J47" s="7">
        <v>1963.3955540234363</v>
      </c>
      <c r="K47" s="7">
        <v>2008.9680489801071</v>
      </c>
      <c r="L47" s="7">
        <v>2037.6379039261924</v>
      </c>
      <c r="M47" s="7">
        <v>2090.5040121343227</v>
      </c>
      <c r="N47" s="7">
        <v>2128.861351391372</v>
      </c>
      <c r="O47" s="7">
        <v>2156.0903250666856</v>
      </c>
      <c r="P47" s="7">
        <v>2183.9475495341194</v>
      </c>
      <c r="Q47" s="7">
        <v>2206.4297889922864</v>
      </c>
      <c r="R47" s="7">
        <v>2231.4842527516903</v>
      </c>
      <c r="S47" s="7">
        <v>2249.3233170164426</v>
      </c>
      <c r="T47" s="7">
        <v>2267.9704755154453</v>
      </c>
      <c r="U47" s="7">
        <v>2280.6961203803976</v>
      </c>
    </row>
    <row r="48" spans="1:21" hidden="1" outlineLevel="1" x14ac:dyDescent="0.3">
      <c r="A48" s="2">
        <v>41</v>
      </c>
      <c r="B48" s="2">
        <v>1558</v>
      </c>
      <c r="C48" s="7">
        <v>1611.1589691191962</v>
      </c>
      <c r="D48" s="7">
        <v>1585.9013424118548</v>
      </c>
      <c r="E48" s="7">
        <v>1611.9217004865327</v>
      </c>
      <c r="F48" s="7">
        <v>1674.6010864421785</v>
      </c>
      <c r="G48" s="7">
        <v>1720.4922035594977</v>
      </c>
      <c r="H48" s="7">
        <v>1738.1133269779621</v>
      </c>
      <c r="I48" s="7">
        <v>1839.8558299147599</v>
      </c>
      <c r="J48" s="7">
        <v>1944.6371759230938</v>
      </c>
      <c r="K48" s="7">
        <v>2012.8147048628632</v>
      </c>
      <c r="L48" s="7">
        <v>2055.7789463113518</v>
      </c>
      <c r="M48" s="7">
        <v>2081.4844830223487</v>
      </c>
      <c r="N48" s="7">
        <v>2130.0764956296034</v>
      </c>
      <c r="O48" s="7">
        <v>2167.3206344553473</v>
      </c>
      <c r="P48" s="7">
        <v>2190.1071773895987</v>
      </c>
      <c r="Q48" s="7">
        <v>2213.5056688014474</v>
      </c>
      <c r="R48" s="7">
        <v>2237.6343904554706</v>
      </c>
      <c r="S48" s="7">
        <v>2263.0474254594965</v>
      </c>
      <c r="T48" s="7">
        <v>2280.0909347418074</v>
      </c>
      <c r="U48" s="7">
        <v>2297.586998752548</v>
      </c>
    </row>
    <row r="49" spans="1:21" hidden="1" outlineLevel="1" x14ac:dyDescent="0.3">
      <c r="A49" s="2">
        <v>42</v>
      </c>
      <c r="B49" s="2">
        <v>1571</v>
      </c>
      <c r="C49" s="7">
        <v>1585.5313294372891</v>
      </c>
      <c r="D49" s="7">
        <v>1644.2109586380286</v>
      </c>
      <c r="E49" s="7">
        <v>1633.9660238401366</v>
      </c>
      <c r="F49" s="7">
        <v>1657.5043403411912</v>
      </c>
      <c r="G49" s="7">
        <v>1716.0342768281143</v>
      </c>
      <c r="H49" s="7">
        <v>1768.0810327589998</v>
      </c>
      <c r="I49" s="7">
        <v>1789.2441139953125</v>
      </c>
      <c r="J49" s="7">
        <v>1889.9481840081523</v>
      </c>
      <c r="K49" s="7">
        <v>1989.5044982628488</v>
      </c>
      <c r="L49" s="7">
        <v>2054.2052589071704</v>
      </c>
      <c r="M49" s="7">
        <v>2093.3012338863964</v>
      </c>
      <c r="N49" s="7">
        <v>2116.8735850763678</v>
      </c>
      <c r="O49" s="7">
        <v>2163.6011145129337</v>
      </c>
      <c r="P49" s="7">
        <v>2196.3476503302718</v>
      </c>
      <c r="Q49" s="7">
        <v>2215.3673707817434</v>
      </c>
      <c r="R49" s="7">
        <v>2240.1398302233265</v>
      </c>
      <c r="S49" s="7">
        <v>2264.6816535034559</v>
      </c>
      <c r="T49" s="7">
        <v>2288.8697433748384</v>
      </c>
      <c r="U49" s="7">
        <v>2304.9692935497687</v>
      </c>
    </row>
    <row r="50" spans="1:21" hidden="1" outlineLevel="1" x14ac:dyDescent="0.3">
      <c r="A50" s="2">
        <v>43</v>
      </c>
      <c r="B50" s="2">
        <v>1464</v>
      </c>
      <c r="C50" s="7">
        <v>1595.4750477213629</v>
      </c>
      <c r="D50" s="7">
        <v>1616.9661077387277</v>
      </c>
      <c r="E50" s="7">
        <v>1685.618455050153</v>
      </c>
      <c r="F50" s="7">
        <v>1673.5053857373332</v>
      </c>
      <c r="G50" s="7">
        <v>1696.8428913953489</v>
      </c>
      <c r="H50" s="7">
        <v>1759.9743131630173</v>
      </c>
      <c r="I50" s="7">
        <v>1813.099435765736</v>
      </c>
      <c r="J50" s="7">
        <v>1838.2605753868488</v>
      </c>
      <c r="K50" s="7">
        <v>1934.0755368424925</v>
      </c>
      <c r="L50" s="7">
        <v>2028.7668669668305</v>
      </c>
      <c r="M50" s="7">
        <v>2088.9635952249128</v>
      </c>
      <c r="N50" s="7">
        <v>2125.1245927672599</v>
      </c>
      <c r="O50" s="7">
        <v>2148.4912234589456</v>
      </c>
      <c r="P50" s="7">
        <v>2190.4075447482069</v>
      </c>
      <c r="Q50" s="7">
        <v>2219.2855924411897</v>
      </c>
      <c r="R50" s="7">
        <v>2239.7788132983183</v>
      </c>
      <c r="S50" s="7">
        <v>2264.8644855277598</v>
      </c>
      <c r="T50" s="7">
        <v>2288.3755999412779</v>
      </c>
      <c r="U50" s="7">
        <v>2311.2713384055833</v>
      </c>
    </row>
    <row r="51" spans="1:21" hidden="1" outlineLevel="1" x14ac:dyDescent="0.3">
      <c r="A51" s="2">
        <v>44</v>
      </c>
      <c r="B51" s="2">
        <v>1540</v>
      </c>
      <c r="C51" s="7">
        <v>1492.1269685372204</v>
      </c>
      <c r="D51" s="7">
        <v>1624.0252006343082</v>
      </c>
      <c r="E51" s="7">
        <v>1656.3851988431561</v>
      </c>
      <c r="F51" s="7">
        <v>1720.1018967676882</v>
      </c>
      <c r="G51" s="7">
        <v>1708.30788218109</v>
      </c>
      <c r="H51" s="7">
        <v>1738.8116056231165</v>
      </c>
      <c r="I51" s="7">
        <v>1802.1223456264972</v>
      </c>
      <c r="J51" s="7">
        <v>1857.1066697598881</v>
      </c>
      <c r="K51" s="7">
        <v>1882.0330316031107</v>
      </c>
      <c r="L51" s="7">
        <v>1973.2734009953249</v>
      </c>
      <c r="M51" s="7">
        <v>2062.3486437013412</v>
      </c>
      <c r="N51" s="7">
        <v>2118.9866000090969</v>
      </c>
      <c r="O51" s="7">
        <v>2154.1062887296939</v>
      </c>
      <c r="P51" s="7">
        <v>2174.3308466198705</v>
      </c>
      <c r="Q51" s="7">
        <v>2212.0777077615767</v>
      </c>
      <c r="R51" s="7">
        <v>2241.9114778814132</v>
      </c>
      <c r="S51" s="7">
        <v>2262.8948549873567</v>
      </c>
      <c r="T51" s="7">
        <v>2286.9877127645859</v>
      </c>
      <c r="U51" s="7">
        <v>2309.3772132663285</v>
      </c>
    </row>
    <row r="52" spans="1:21" hidden="1" outlineLevel="1" x14ac:dyDescent="0.3">
      <c r="A52" s="2">
        <v>45</v>
      </c>
      <c r="B52" s="2">
        <v>1577</v>
      </c>
      <c r="C52" s="7">
        <v>1561.9875905189399</v>
      </c>
      <c r="D52" s="7">
        <v>1522.7731798666018</v>
      </c>
      <c r="E52" s="7">
        <v>1659.4339315256505</v>
      </c>
      <c r="F52" s="7">
        <v>1688.8092154505512</v>
      </c>
      <c r="G52" s="7">
        <v>1749.863734774447</v>
      </c>
      <c r="H52" s="7">
        <v>1745.2508939544205</v>
      </c>
      <c r="I52" s="7">
        <v>1778.3874473429235</v>
      </c>
      <c r="J52" s="7">
        <v>1842.7001054241339</v>
      </c>
      <c r="K52" s="7">
        <v>1895.8921283998991</v>
      </c>
      <c r="L52" s="7">
        <v>1920.2585470778399</v>
      </c>
      <c r="M52" s="7">
        <v>2006.2092153409326</v>
      </c>
      <c r="N52" s="7">
        <v>2090.6388953089586</v>
      </c>
      <c r="O52" s="7">
        <v>2145.4802293633152</v>
      </c>
      <c r="P52" s="7">
        <v>2176.9823246612232</v>
      </c>
      <c r="Q52" s="7">
        <v>2194.4510329429509</v>
      </c>
      <c r="R52" s="7">
        <v>2232.5094912253599</v>
      </c>
      <c r="S52" s="7">
        <v>2262.4316512900305</v>
      </c>
      <c r="T52" s="7">
        <v>2282.6723590431229</v>
      </c>
      <c r="U52" s="7">
        <v>2305.6802938661267</v>
      </c>
    </row>
    <row r="53" spans="1:21" hidden="1" outlineLevel="1" x14ac:dyDescent="0.3">
      <c r="A53" s="2">
        <v>46</v>
      </c>
      <c r="B53" s="2">
        <v>1620</v>
      </c>
      <c r="C53" s="7">
        <v>1594.8712271593272</v>
      </c>
      <c r="D53" s="7">
        <v>1586.6016858079097</v>
      </c>
      <c r="E53" s="7">
        <v>1559.2994844030507</v>
      </c>
      <c r="F53" s="7">
        <v>1688.4514631265313</v>
      </c>
      <c r="G53" s="7">
        <v>1716.7283338088414</v>
      </c>
      <c r="H53" s="7">
        <v>1781.7321700244124</v>
      </c>
      <c r="I53" s="7">
        <v>1780.25995634938</v>
      </c>
      <c r="J53" s="7">
        <v>1816.4164798387915</v>
      </c>
      <c r="K53" s="7">
        <v>1878.4468291675089</v>
      </c>
      <c r="L53" s="7">
        <v>1929.7016827813522</v>
      </c>
      <c r="M53" s="7">
        <v>1952.3492665550798</v>
      </c>
      <c r="N53" s="7">
        <v>2033.8401258538538</v>
      </c>
      <c r="O53" s="7">
        <v>2115.3250803186038</v>
      </c>
      <c r="P53" s="7">
        <v>2166.0090582058551</v>
      </c>
      <c r="Q53" s="7">
        <v>2194.280491064962</v>
      </c>
      <c r="R53" s="7">
        <v>2212.985156851948</v>
      </c>
      <c r="S53" s="7">
        <v>2250.6201900757223</v>
      </c>
      <c r="T53" s="7">
        <v>2279.5061664083141</v>
      </c>
      <c r="U53" s="7">
        <v>2298.8806134084662</v>
      </c>
    </row>
    <row r="54" spans="1:21" hidden="1" outlineLevel="1" x14ac:dyDescent="0.3">
      <c r="A54" s="2">
        <v>47</v>
      </c>
      <c r="B54" s="2">
        <v>1721</v>
      </c>
      <c r="C54" s="7">
        <v>1633.0173270611403</v>
      </c>
      <c r="D54" s="7">
        <v>1615.0224987438824</v>
      </c>
      <c r="E54" s="7">
        <v>1616.7653885942773</v>
      </c>
      <c r="F54" s="7">
        <v>1589.2980416738437</v>
      </c>
      <c r="G54" s="7">
        <v>1713.0192004084452</v>
      </c>
      <c r="H54" s="7">
        <v>1746.2933737957042</v>
      </c>
      <c r="I54" s="7">
        <v>1811.6501544868702</v>
      </c>
      <c r="J54" s="7">
        <v>1813.7833336554493</v>
      </c>
      <c r="K54" s="7">
        <v>1849.5940946584535</v>
      </c>
      <c r="L54" s="7">
        <v>1909.2192060676334</v>
      </c>
      <c r="M54" s="7">
        <v>1957.5408570302964</v>
      </c>
      <c r="N54" s="7">
        <v>1978.8779433392378</v>
      </c>
      <c r="O54" s="7">
        <v>2057.4659606495484</v>
      </c>
      <c r="P54" s="7">
        <v>2133.8299506695639</v>
      </c>
      <c r="Q54" s="7">
        <v>2180.7008379376666</v>
      </c>
      <c r="R54" s="7">
        <v>2209.5283249400718</v>
      </c>
      <c r="S54" s="7">
        <v>2228.689393555544</v>
      </c>
      <c r="T54" s="7">
        <v>2264.8825272414215</v>
      </c>
      <c r="U54" s="7">
        <v>2292.6152053233327</v>
      </c>
    </row>
    <row r="55" spans="1:21" hidden="1" outlineLevel="1" x14ac:dyDescent="0.3">
      <c r="A55" s="2">
        <v>48</v>
      </c>
      <c r="B55" s="2">
        <v>1769</v>
      </c>
      <c r="C55" s="7">
        <v>1726.0869330521782</v>
      </c>
      <c r="D55" s="7">
        <v>1647.948042569099</v>
      </c>
      <c r="E55" s="7">
        <v>1640.2061702157375</v>
      </c>
      <c r="F55" s="7">
        <v>1640.6616096133016</v>
      </c>
      <c r="G55" s="7">
        <v>1614.5107440882407</v>
      </c>
      <c r="H55" s="7">
        <v>1738.8132369530222</v>
      </c>
      <c r="I55" s="7">
        <v>1773.6264965047239</v>
      </c>
      <c r="J55" s="7">
        <v>1839.8999384405063</v>
      </c>
      <c r="K55" s="7">
        <v>1842.5001949427863</v>
      </c>
      <c r="L55" s="7">
        <v>1877.6168743006701</v>
      </c>
      <c r="M55" s="7">
        <v>1933.8988373468051</v>
      </c>
      <c r="N55" s="7">
        <v>1979.7305815716536</v>
      </c>
      <c r="O55" s="7">
        <v>2000.9768366137912</v>
      </c>
      <c r="P55" s="7">
        <v>2074.5334018820895</v>
      </c>
      <c r="Q55" s="7">
        <v>2146.0950547738303</v>
      </c>
      <c r="R55" s="7">
        <v>2192.7446321391176</v>
      </c>
      <c r="S55" s="7">
        <v>2221.4409498777973</v>
      </c>
      <c r="T55" s="7">
        <v>2240.016335014102</v>
      </c>
      <c r="U55" s="7">
        <v>2274.6682969900439</v>
      </c>
    </row>
    <row r="56" spans="1:21" hidden="1" outlineLevel="1" x14ac:dyDescent="0.3">
      <c r="A56" s="2">
        <v>49</v>
      </c>
      <c r="B56" s="2">
        <v>1766</v>
      </c>
      <c r="C56" s="7">
        <v>1768.3201625036622</v>
      </c>
      <c r="D56" s="7">
        <v>1732.8581048776855</v>
      </c>
      <c r="E56" s="7">
        <v>1667.5068727176972</v>
      </c>
      <c r="F56" s="7">
        <v>1659.1771461314142</v>
      </c>
      <c r="G56" s="7">
        <v>1659.8130868548888</v>
      </c>
      <c r="H56" s="7">
        <v>1640.4547922274219</v>
      </c>
      <c r="I56" s="7">
        <v>1762.1937870647102</v>
      </c>
      <c r="J56" s="7">
        <v>1799.0311342334053</v>
      </c>
      <c r="K56" s="7">
        <v>1863.279474265913</v>
      </c>
      <c r="L56" s="7">
        <v>1866.0553218734676</v>
      </c>
      <c r="M56" s="7">
        <v>1899.3934476224044</v>
      </c>
      <c r="N56" s="7">
        <v>1952.7448217343922</v>
      </c>
      <c r="O56" s="7">
        <v>1997.2949105780856</v>
      </c>
      <c r="P56" s="7">
        <v>2016.213152760422</v>
      </c>
      <c r="Q56" s="7">
        <v>2085.005030550346</v>
      </c>
      <c r="R56" s="7">
        <v>2155.1926130463289</v>
      </c>
      <c r="S56" s="7">
        <v>2200.9678073048321</v>
      </c>
      <c r="T56" s="7">
        <v>2228.5613770744176</v>
      </c>
      <c r="U56" s="7">
        <v>2246.4040858509538</v>
      </c>
    </row>
    <row r="57" spans="1:21" hidden="1" outlineLevel="1" x14ac:dyDescent="0.3">
      <c r="A57" s="2">
        <v>50</v>
      </c>
      <c r="B57" s="2">
        <v>1662</v>
      </c>
      <c r="C57" s="7">
        <v>1761.6117811390211</v>
      </c>
      <c r="D57" s="7">
        <v>1769.4352232082092</v>
      </c>
      <c r="E57" s="7">
        <v>1744.3961287824436</v>
      </c>
      <c r="F57" s="7">
        <v>1681.279683360131</v>
      </c>
      <c r="G57" s="7">
        <v>1673.7284561892493</v>
      </c>
      <c r="H57" s="7">
        <v>1679.8565286704004</v>
      </c>
      <c r="I57" s="7">
        <v>1664.0856235186216</v>
      </c>
      <c r="J57" s="7">
        <v>1783.8558330782762</v>
      </c>
      <c r="K57" s="7">
        <v>1819.8534081508076</v>
      </c>
      <c r="L57" s="7">
        <v>1881.8135937024822</v>
      </c>
      <c r="M57" s="7">
        <v>1883.7840156175998</v>
      </c>
      <c r="N57" s="7">
        <v>1915.6091885566561</v>
      </c>
      <c r="O57" s="7">
        <v>1967.2128556399812</v>
      </c>
      <c r="P57" s="7">
        <v>2008.3671392803485</v>
      </c>
      <c r="Q57" s="7">
        <v>2025.1050852597759</v>
      </c>
      <c r="R57" s="7">
        <v>2092.4383579941959</v>
      </c>
      <c r="S57" s="7">
        <v>2160.6490328841328</v>
      </c>
      <c r="T57" s="7">
        <v>2204.6203049215701</v>
      </c>
      <c r="U57" s="7">
        <v>2230.9877039925873</v>
      </c>
    </row>
    <row r="58" spans="1:21" hidden="1" outlineLevel="1" x14ac:dyDescent="0.3">
      <c r="A58" s="2">
        <v>51</v>
      </c>
      <c r="B58" s="2">
        <v>1442</v>
      </c>
      <c r="C58" s="7">
        <v>1659.0142096419936</v>
      </c>
      <c r="D58" s="7">
        <v>1758.7093333850567</v>
      </c>
      <c r="E58" s="7">
        <v>1774.898048740994</v>
      </c>
      <c r="F58" s="7">
        <v>1750.1812784061963</v>
      </c>
      <c r="G58" s="7">
        <v>1690.4937072225034</v>
      </c>
      <c r="H58" s="7">
        <v>1688.7898039640436</v>
      </c>
      <c r="I58" s="7">
        <v>1697.3227901908526</v>
      </c>
      <c r="J58" s="7">
        <v>1685.5348117927592</v>
      </c>
      <c r="K58" s="7">
        <v>1800.6695622463221</v>
      </c>
      <c r="L58" s="7">
        <v>1835.5543183991524</v>
      </c>
      <c r="M58" s="7">
        <v>1894.3015443686641</v>
      </c>
      <c r="N58" s="7">
        <v>1895.7674938681603</v>
      </c>
      <c r="O58" s="7">
        <v>1927.1079557539542</v>
      </c>
      <c r="P58" s="7">
        <v>1974.9659938943269</v>
      </c>
      <c r="Q58" s="7">
        <v>2012.9146885896057</v>
      </c>
      <c r="R58" s="7">
        <v>2030.5570830138165</v>
      </c>
      <c r="S58" s="7">
        <v>2095.8650506580325</v>
      </c>
      <c r="T58" s="7">
        <v>2161.2307848402152</v>
      </c>
      <c r="U58" s="7">
        <v>2203.2972061149958</v>
      </c>
    </row>
    <row r="59" spans="1:21" hidden="1" outlineLevel="1" x14ac:dyDescent="0.3">
      <c r="A59" s="2">
        <v>52</v>
      </c>
      <c r="B59" s="2">
        <v>1494</v>
      </c>
      <c r="C59" s="7">
        <v>1446.5834035485848</v>
      </c>
      <c r="D59" s="7">
        <v>1657.6481325816462</v>
      </c>
      <c r="E59" s="7">
        <v>1760.4778629773691</v>
      </c>
      <c r="F59" s="7">
        <v>1775.3200686664945</v>
      </c>
      <c r="G59" s="7">
        <v>1752.1625578169553</v>
      </c>
      <c r="H59" s="7">
        <v>1700.7070611249937</v>
      </c>
      <c r="I59" s="7">
        <v>1701.8351018948838</v>
      </c>
      <c r="J59" s="7">
        <v>1713.1859169249028</v>
      </c>
      <c r="K59" s="7">
        <v>1702.6384337101761</v>
      </c>
      <c r="L59" s="7">
        <v>1813.0091577288481</v>
      </c>
      <c r="M59" s="7">
        <v>1845.8548786256272</v>
      </c>
      <c r="N59" s="7">
        <v>1901.7240339802051</v>
      </c>
      <c r="O59" s="7">
        <v>1903.7052663507998</v>
      </c>
      <c r="P59" s="7">
        <v>1932.5445638087751</v>
      </c>
      <c r="Q59" s="7">
        <v>1976.8511839505645</v>
      </c>
      <c r="R59" s="7">
        <v>2014.6235543493704</v>
      </c>
      <c r="S59" s="7">
        <v>2032.5409799956412</v>
      </c>
      <c r="T59" s="7">
        <v>2095.0169746279189</v>
      </c>
      <c r="U59" s="7">
        <v>2157.4792065300135</v>
      </c>
    </row>
    <row r="60" spans="1:21" hidden="1" outlineLevel="1" x14ac:dyDescent="0.3">
      <c r="A60" s="2">
        <v>53</v>
      </c>
      <c r="B60" s="2">
        <v>1442</v>
      </c>
      <c r="C60" s="7">
        <v>1492.2567044210293</v>
      </c>
      <c r="D60" s="7">
        <v>1452.0597679056723</v>
      </c>
      <c r="E60" s="7">
        <v>1660.3431403190025</v>
      </c>
      <c r="F60" s="7">
        <v>1757.1926657806725</v>
      </c>
      <c r="G60" s="7">
        <v>1771.9359173926387</v>
      </c>
      <c r="H60" s="7">
        <v>1754.9854920095916</v>
      </c>
      <c r="I60" s="7">
        <v>1708.7142822100536</v>
      </c>
      <c r="J60" s="7">
        <v>1713.0105849767697</v>
      </c>
      <c r="K60" s="7">
        <v>1724.5486134818095</v>
      </c>
      <c r="L60" s="7">
        <v>1714.9303103206405</v>
      </c>
      <c r="M60" s="7">
        <v>1819.7911971549897</v>
      </c>
      <c r="N60" s="7">
        <v>1850.9014587810675</v>
      </c>
      <c r="O60" s="7">
        <v>1904.9362414349664</v>
      </c>
      <c r="P60" s="7">
        <v>1905.510782358389</v>
      </c>
      <c r="Q60" s="7">
        <v>1931.9892533168977</v>
      </c>
      <c r="R60" s="7">
        <v>1975.6916269562128</v>
      </c>
      <c r="S60" s="7">
        <v>2012.7189136776187</v>
      </c>
      <c r="T60" s="7">
        <v>2030.0489177182949</v>
      </c>
      <c r="U60" s="7">
        <v>2089.6539890978293</v>
      </c>
    </row>
    <row r="61" spans="1:21" hidden="1" outlineLevel="1" x14ac:dyDescent="0.3">
      <c r="A61" s="2">
        <v>54</v>
      </c>
      <c r="B61" s="2">
        <v>1534</v>
      </c>
      <c r="C61" s="7">
        <v>1439.5320720524628</v>
      </c>
      <c r="D61" s="7">
        <v>1491.7585235325939</v>
      </c>
      <c r="E61" s="7">
        <v>1461.1477894626917</v>
      </c>
      <c r="F61" s="7">
        <v>1658.2621290709617</v>
      </c>
      <c r="G61" s="7">
        <v>1750.5905003860698</v>
      </c>
      <c r="H61" s="7">
        <v>1769.7305962644996</v>
      </c>
      <c r="I61" s="7">
        <v>1756.1210800639078</v>
      </c>
      <c r="J61" s="7">
        <v>1715.1833878616749</v>
      </c>
      <c r="K61" s="7">
        <v>1720.1095336402097</v>
      </c>
      <c r="L61" s="7">
        <v>1731.5602844820635</v>
      </c>
      <c r="M61" s="7">
        <v>1721.9263536825099</v>
      </c>
      <c r="N61" s="7">
        <v>1821.784208240867</v>
      </c>
      <c r="O61" s="7">
        <v>1852.1379135366271</v>
      </c>
      <c r="P61" s="7">
        <v>1902.6097652464391</v>
      </c>
      <c r="Q61" s="7">
        <v>1901.882694189233</v>
      </c>
      <c r="R61" s="7">
        <v>1928.7815902289312</v>
      </c>
      <c r="S61" s="7">
        <v>1971.3654414477724</v>
      </c>
      <c r="T61" s="7">
        <v>2006.8802063806831</v>
      </c>
      <c r="U61" s="7">
        <v>2023.5097539658775</v>
      </c>
    </row>
    <row r="62" spans="1:21" hidden="1" outlineLevel="1" x14ac:dyDescent="0.3">
      <c r="A62" s="2">
        <v>55</v>
      </c>
      <c r="B62" s="2">
        <v>1487</v>
      </c>
      <c r="C62" s="7">
        <v>1523.7101663764674</v>
      </c>
      <c r="D62" s="7">
        <v>1437.99665020053</v>
      </c>
      <c r="E62" s="7">
        <v>1494.6868258705294</v>
      </c>
      <c r="F62" s="7">
        <v>1465.0566270902925</v>
      </c>
      <c r="G62" s="7">
        <v>1652.6583754975413</v>
      </c>
      <c r="H62" s="7">
        <v>1744.9465690117449</v>
      </c>
      <c r="I62" s="7">
        <v>1765.8394789566482</v>
      </c>
      <c r="J62" s="7">
        <v>1755.800705343881</v>
      </c>
      <c r="K62" s="7">
        <v>1717.6661643115692</v>
      </c>
      <c r="L62" s="7">
        <v>1722.9296251512565</v>
      </c>
      <c r="M62" s="7">
        <v>1733.459726954145</v>
      </c>
      <c r="N62" s="7">
        <v>1724.0041458165601</v>
      </c>
      <c r="O62" s="7">
        <v>1819.9572309479859</v>
      </c>
      <c r="P62" s="7">
        <v>1847.8660859977981</v>
      </c>
      <c r="Q62" s="7">
        <v>1895.0050577316777</v>
      </c>
      <c r="R62" s="7">
        <v>1895.5370553802286</v>
      </c>
      <c r="S62" s="7">
        <v>1922.3254196431658</v>
      </c>
      <c r="T62" s="7">
        <v>1963.06795519159</v>
      </c>
      <c r="U62" s="7">
        <v>1997.0102496418872</v>
      </c>
    </row>
    <row r="63" spans="1:21" hidden="1" outlineLevel="1" x14ac:dyDescent="0.3">
      <c r="A63" s="2">
        <v>56</v>
      </c>
      <c r="B63" s="2">
        <v>1454</v>
      </c>
      <c r="C63" s="7">
        <v>1475.9539571020073</v>
      </c>
      <c r="D63" s="7">
        <v>1514.8947731937049</v>
      </c>
      <c r="E63" s="7">
        <v>1439.8629092024307</v>
      </c>
      <c r="F63" s="7">
        <v>1493.1307993917703</v>
      </c>
      <c r="G63" s="7">
        <v>1465.448710347157</v>
      </c>
      <c r="H63" s="7">
        <v>1648.1113275990456</v>
      </c>
      <c r="I63" s="7">
        <v>1738.0812312507901</v>
      </c>
      <c r="J63" s="7">
        <v>1761.0133434254258</v>
      </c>
      <c r="K63" s="7">
        <v>1752.2155941485441</v>
      </c>
      <c r="L63" s="7">
        <v>1716.475015993778</v>
      </c>
      <c r="M63" s="7">
        <v>1721.2733898338929</v>
      </c>
      <c r="N63" s="7">
        <v>1731.1095636622936</v>
      </c>
      <c r="O63" s="7">
        <v>1722.6093678326283</v>
      </c>
      <c r="P63" s="7">
        <v>1813.271512023679</v>
      </c>
      <c r="Q63" s="7">
        <v>1838.9027968286116</v>
      </c>
      <c r="R63" s="7">
        <v>1885.2824903151472</v>
      </c>
      <c r="S63" s="7">
        <v>1886.5207832736469</v>
      </c>
      <c r="T63" s="7">
        <v>1912.4794822302702</v>
      </c>
      <c r="U63" s="7">
        <v>1951.3703539522971</v>
      </c>
    </row>
    <row r="64" spans="1:21" hidden="1" outlineLevel="1" x14ac:dyDescent="0.3">
      <c r="A64" s="2">
        <v>57</v>
      </c>
      <c r="B64" s="2">
        <v>1489</v>
      </c>
      <c r="C64" s="7">
        <v>1441.2131687344659</v>
      </c>
      <c r="D64" s="7">
        <v>1466.025738171902</v>
      </c>
      <c r="E64" s="7">
        <v>1509.328227247503</v>
      </c>
      <c r="F64" s="7">
        <v>1437.181408643429</v>
      </c>
      <c r="G64" s="7">
        <v>1488.1780726282589</v>
      </c>
      <c r="H64" s="7">
        <v>1466.0890477821788</v>
      </c>
      <c r="I64" s="7">
        <v>1641.9469528280174</v>
      </c>
      <c r="J64" s="7">
        <v>1730.0914082989934</v>
      </c>
      <c r="K64" s="7">
        <v>1752.9577632679343</v>
      </c>
      <c r="L64" s="7">
        <v>1745.0872755467917</v>
      </c>
      <c r="M64" s="7">
        <v>1710.87096205426</v>
      </c>
      <c r="N64" s="7">
        <v>1715.3894066064195</v>
      </c>
      <c r="O64" s="7">
        <v>1725.3308735418584</v>
      </c>
      <c r="P64" s="7">
        <v>1716.1897297540827</v>
      </c>
      <c r="Q64" s="7">
        <v>1801.9271028478952</v>
      </c>
      <c r="R64" s="7">
        <v>1827.6435389072335</v>
      </c>
      <c r="S64" s="7">
        <v>1872.855082560784</v>
      </c>
      <c r="T64" s="7">
        <v>1874.0676711286401</v>
      </c>
      <c r="U64" s="7">
        <v>1899.1290927684634</v>
      </c>
    </row>
    <row r="65" spans="1:21" hidden="1" outlineLevel="1" x14ac:dyDescent="0.3">
      <c r="A65" s="2">
        <v>58</v>
      </c>
      <c r="B65" s="2">
        <v>1352</v>
      </c>
      <c r="C65" s="7">
        <v>1471.5748856945766</v>
      </c>
      <c r="D65" s="7">
        <v>1429.2990768729605</v>
      </c>
      <c r="E65" s="7">
        <v>1458.9184721877887</v>
      </c>
      <c r="F65" s="7">
        <v>1499.6155753261601</v>
      </c>
      <c r="G65" s="7">
        <v>1431.0890845896831</v>
      </c>
      <c r="H65" s="7">
        <v>1483.4524982812036</v>
      </c>
      <c r="I65" s="7">
        <v>1464.6024288659182</v>
      </c>
      <c r="J65" s="7">
        <v>1634.3636144304783</v>
      </c>
      <c r="K65" s="7">
        <v>1718.9064802385294</v>
      </c>
      <c r="L65" s="7">
        <v>1741.4917828576067</v>
      </c>
      <c r="M65" s="7">
        <v>1733.8174848359881</v>
      </c>
      <c r="N65" s="7">
        <v>1701.193230360564</v>
      </c>
      <c r="O65" s="7">
        <v>1706.1648461067991</v>
      </c>
      <c r="P65" s="7">
        <v>1714.7602149610534</v>
      </c>
      <c r="Q65" s="7">
        <v>1705.0674007947773</v>
      </c>
      <c r="R65" s="7">
        <v>1788.2424470184128</v>
      </c>
      <c r="S65" s="7">
        <v>1813.5989043170839</v>
      </c>
      <c r="T65" s="7">
        <v>1857.0730104496881</v>
      </c>
      <c r="U65" s="7">
        <v>1858.1394416845133</v>
      </c>
    </row>
    <row r="66" spans="1:21" hidden="1" outlineLevel="1" x14ac:dyDescent="0.3">
      <c r="A66" s="2">
        <v>59</v>
      </c>
      <c r="B66" s="2">
        <v>1199</v>
      </c>
      <c r="C66" s="7">
        <v>1337.8162368741209</v>
      </c>
      <c r="D66" s="7">
        <v>1455.0962885643967</v>
      </c>
      <c r="E66" s="7">
        <v>1420.0193386154581</v>
      </c>
      <c r="F66" s="7">
        <v>1447.8923649722071</v>
      </c>
      <c r="G66" s="7">
        <v>1486.9682640053124</v>
      </c>
      <c r="H66" s="7">
        <v>1425.1521383756094</v>
      </c>
      <c r="I66" s="7">
        <v>1476.9132196900468</v>
      </c>
      <c r="J66" s="7">
        <v>1461.4377309055633</v>
      </c>
      <c r="K66" s="7">
        <v>1623.6554985059342</v>
      </c>
      <c r="L66" s="7">
        <v>1704.5867256625461</v>
      </c>
      <c r="M66" s="7">
        <v>1726.2577744646883</v>
      </c>
      <c r="N66" s="7">
        <v>1718.9147498268021</v>
      </c>
      <c r="O66" s="7">
        <v>1688.4651763502166</v>
      </c>
      <c r="P66" s="7">
        <v>1692.5186115900667</v>
      </c>
      <c r="Q66" s="7">
        <v>1699.890607356484</v>
      </c>
      <c r="R66" s="7">
        <v>1691.6201391780687</v>
      </c>
      <c r="S66" s="7">
        <v>1771.9577550985723</v>
      </c>
      <c r="T66" s="7">
        <v>1796.3848045193597</v>
      </c>
      <c r="U66" s="7">
        <v>1838.0960598244972</v>
      </c>
    </row>
    <row r="67" spans="1:21" hidden="1" outlineLevel="1" x14ac:dyDescent="0.3">
      <c r="A67" s="2">
        <v>60</v>
      </c>
      <c r="B67" s="2">
        <v>1074</v>
      </c>
      <c r="C67" s="7">
        <v>1188.9781076633244</v>
      </c>
      <c r="D67" s="7">
        <v>1324.69966084714</v>
      </c>
      <c r="E67" s="7">
        <v>1441.6676693516911</v>
      </c>
      <c r="F67" s="7">
        <v>1407.5092611635919</v>
      </c>
      <c r="G67" s="7">
        <v>1434.5256353700611</v>
      </c>
      <c r="H67" s="7">
        <v>1475.1432587840463</v>
      </c>
      <c r="I67" s="7">
        <v>1417.8864294064379</v>
      </c>
      <c r="J67" s="7">
        <v>1469.3591384969295</v>
      </c>
      <c r="K67" s="7">
        <v>1455.4293345005676</v>
      </c>
      <c r="L67" s="7">
        <v>1610.3544272296162</v>
      </c>
      <c r="M67" s="7">
        <v>1687.2786756215967</v>
      </c>
      <c r="N67" s="7">
        <v>1708.2372632890938</v>
      </c>
      <c r="O67" s="7">
        <v>1701.8303581124862</v>
      </c>
      <c r="P67" s="7">
        <v>1672.1738714348598</v>
      </c>
      <c r="Q67" s="7">
        <v>1675.4000940981073</v>
      </c>
      <c r="R67" s="7">
        <v>1683.4391588188871</v>
      </c>
      <c r="S67" s="7">
        <v>1676.1398358717752</v>
      </c>
      <c r="T67" s="7">
        <v>1753.2448252122474</v>
      </c>
      <c r="U67" s="7">
        <v>1776.6898199271109</v>
      </c>
    </row>
    <row r="68" spans="1:21" hidden="1" outlineLevel="1" x14ac:dyDescent="0.3">
      <c r="A68" s="2">
        <v>61</v>
      </c>
      <c r="B68" s="2">
        <v>1078</v>
      </c>
      <c r="C68" s="7">
        <v>1067.3719809387862</v>
      </c>
      <c r="D68" s="7">
        <v>1179.8746153587256</v>
      </c>
      <c r="E68" s="7">
        <v>1314.419384721994</v>
      </c>
      <c r="F68" s="7">
        <v>1425.5636973207054</v>
      </c>
      <c r="G68" s="7">
        <v>1393.0162603165934</v>
      </c>
      <c r="H68" s="7">
        <v>1422.1223959552749</v>
      </c>
      <c r="I68" s="7">
        <v>1462.545101027968</v>
      </c>
      <c r="J68" s="7">
        <v>1409.9025380555095</v>
      </c>
      <c r="K68" s="7">
        <v>1459.5567149017561</v>
      </c>
      <c r="L68" s="7">
        <v>1446.9262765786257</v>
      </c>
      <c r="M68" s="7">
        <v>1594.3562888457773</v>
      </c>
      <c r="N68" s="7">
        <v>1667.6164991323135</v>
      </c>
      <c r="O68" s="7">
        <v>1688.4737294274109</v>
      </c>
      <c r="P68" s="7">
        <v>1681.775975932052</v>
      </c>
      <c r="Q68" s="7">
        <v>1652.905236379604</v>
      </c>
      <c r="R68" s="7">
        <v>1657.0651241828157</v>
      </c>
      <c r="S68" s="7">
        <v>1665.3858581269435</v>
      </c>
      <c r="T68" s="7">
        <v>1658.4838770024789</v>
      </c>
      <c r="U68" s="7">
        <v>1732.4217794457634</v>
      </c>
    </row>
    <row r="69" spans="1:21" hidden="1" outlineLevel="1" x14ac:dyDescent="0.3">
      <c r="A69" s="2">
        <v>62</v>
      </c>
      <c r="B69" s="2">
        <v>1052</v>
      </c>
      <c r="C69" s="7">
        <v>1068.8651711554166</v>
      </c>
      <c r="D69" s="7">
        <v>1061.4252488270829</v>
      </c>
      <c r="E69" s="7">
        <v>1173.2402351678047</v>
      </c>
      <c r="F69" s="7">
        <v>1301.3997189938875</v>
      </c>
      <c r="G69" s="7">
        <v>1407.6894231226984</v>
      </c>
      <c r="H69" s="7">
        <v>1379.4396152458417</v>
      </c>
      <c r="I69" s="7">
        <v>1408.9645416543615</v>
      </c>
      <c r="J69" s="7">
        <v>1449.4700517710057</v>
      </c>
      <c r="K69" s="7">
        <v>1399.7647362945381</v>
      </c>
      <c r="L69" s="7">
        <v>1447.5229358069505</v>
      </c>
      <c r="M69" s="7">
        <v>1435.586333386193</v>
      </c>
      <c r="N69" s="7">
        <v>1576.0044014420037</v>
      </c>
      <c r="O69" s="7">
        <v>1646.3250805015091</v>
      </c>
      <c r="P69" s="7">
        <v>1665.9560190591278</v>
      </c>
      <c r="Q69" s="7">
        <v>1659.0115899906821</v>
      </c>
      <c r="R69" s="7">
        <v>1632.5188014734897</v>
      </c>
      <c r="S69" s="7">
        <v>1637.2433735641766</v>
      </c>
      <c r="T69" s="7">
        <v>1645.3400747354194</v>
      </c>
      <c r="U69" s="7">
        <v>1638.7273311986096</v>
      </c>
    </row>
    <row r="70" spans="1:21" hidden="1" outlineLevel="1" x14ac:dyDescent="0.3">
      <c r="A70" s="2">
        <v>63</v>
      </c>
      <c r="B70" s="2">
        <v>1023</v>
      </c>
      <c r="C70" s="7">
        <v>1042.1607409027163</v>
      </c>
      <c r="D70" s="7">
        <v>1061.1458182567881</v>
      </c>
      <c r="E70" s="7">
        <v>1058.3625436253988</v>
      </c>
      <c r="F70" s="7">
        <v>1164.5708501307731</v>
      </c>
      <c r="G70" s="7">
        <v>1287.3447366221269</v>
      </c>
      <c r="H70" s="7">
        <v>1391.6569876205322</v>
      </c>
      <c r="I70" s="7">
        <v>1366.0235581117076</v>
      </c>
      <c r="J70" s="7">
        <v>1396.2235381842847</v>
      </c>
      <c r="K70" s="7">
        <v>1435.4238468753483</v>
      </c>
      <c r="L70" s="7">
        <v>1388.3614398323678</v>
      </c>
      <c r="M70" s="7">
        <v>1433.8190358057825</v>
      </c>
      <c r="N70" s="7">
        <v>1422.6581177264425</v>
      </c>
      <c r="O70" s="7">
        <v>1556.9526805862076</v>
      </c>
      <c r="P70" s="7">
        <v>1623.4215935716766</v>
      </c>
      <c r="Q70" s="7">
        <v>1641.9267325993553</v>
      </c>
      <c r="R70" s="7">
        <v>1636.2975794415395</v>
      </c>
      <c r="S70" s="7">
        <v>1611.7529152149466</v>
      </c>
      <c r="T70" s="7">
        <v>1616.5467570526821</v>
      </c>
      <c r="U70" s="7">
        <v>1624.3406875250375</v>
      </c>
    </row>
    <row r="71" spans="1:21" hidden="1" outlineLevel="1" x14ac:dyDescent="0.3">
      <c r="A71" s="2">
        <v>64</v>
      </c>
      <c r="B71" s="2">
        <v>993</v>
      </c>
      <c r="C71" s="7">
        <v>1013.2113464174156</v>
      </c>
      <c r="D71" s="7">
        <v>1033.8863883368272</v>
      </c>
      <c r="E71" s="7">
        <v>1056.4195237348686</v>
      </c>
      <c r="F71" s="7">
        <v>1053.3273503279418</v>
      </c>
      <c r="G71" s="7">
        <v>1154.8809433450574</v>
      </c>
      <c r="H71" s="7">
        <v>1275.0785729165204</v>
      </c>
      <c r="I71" s="7">
        <v>1376.1402941470064</v>
      </c>
      <c r="J71" s="7">
        <v>1353.257338825191</v>
      </c>
      <c r="K71" s="7">
        <v>1382.7727774922578</v>
      </c>
      <c r="L71" s="7">
        <v>1420.6162840127377</v>
      </c>
      <c r="M71" s="7">
        <v>1375.5589024293445</v>
      </c>
      <c r="N71" s="7">
        <v>1418.9688190347956</v>
      </c>
      <c r="O71" s="7">
        <v>1409.0367713790347</v>
      </c>
      <c r="P71" s="7">
        <v>1536.5651310904263</v>
      </c>
      <c r="Q71" s="7">
        <v>1599.4284785451673</v>
      </c>
      <c r="R71" s="7">
        <v>1618.3266706044694</v>
      </c>
      <c r="S71" s="7">
        <v>1613.6575885809571</v>
      </c>
      <c r="T71" s="7">
        <v>1590.505775021405</v>
      </c>
      <c r="U71" s="7">
        <v>1595.2955596672564</v>
      </c>
    </row>
    <row r="72" spans="1:21" hidden="1" outlineLevel="1" x14ac:dyDescent="0.3">
      <c r="A72" s="2">
        <v>65</v>
      </c>
      <c r="B72" s="2">
        <v>935</v>
      </c>
      <c r="C72" s="7">
        <v>983.34319225406523</v>
      </c>
      <c r="D72" s="7">
        <v>1005.3476442053773</v>
      </c>
      <c r="E72" s="7">
        <v>1028.9742572907498</v>
      </c>
      <c r="F72" s="7">
        <v>1050.3525130676007</v>
      </c>
      <c r="G72" s="7">
        <v>1047.5847457534962</v>
      </c>
      <c r="H72" s="7">
        <v>1147.1933833715095</v>
      </c>
      <c r="I72" s="7">
        <v>1263.6501167997089</v>
      </c>
      <c r="J72" s="7">
        <v>1361.9467462550404</v>
      </c>
      <c r="K72" s="7">
        <v>1340.4352692310108</v>
      </c>
      <c r="L72" s="7">
        <v>1369.1804867400931</v>
      </c>
      <c r="M72" s="7">
        <v>1405.2996627214272</v>
      </c>
      <c r="N72" s="7">
        <v>1362.2397614765482</v>
      </c>
      <c r="O72" s="7">
        <v>1404.2256744433864</v>
      </c>
      <c r="P72" s="7">
        <v>1394.4579785110168</v>
      </c>
      <c r="Q72" s="7">
        <v>1515.6977917972031</v>
      </c>
      <c r="R72" s="7">
        <v>1576.6285843134078</v>
      </c>
      <c r="S72" s="7">
        <v>1595.6057786329538</v>
      </c>
      <c r="T72" s="7">
        <v>1591.411741121666</v>
      </c>
      <c r="U72" s="7">
        <v>1569.5026662686114</v>
      </c>
    </row>
    <row r="73" spans="1:21" hidden="1" outlineLevel="1" x14ac:dyDescent="0.3">
      <c r="A73" s="2">
        <v>66</v>
      </c>
      <c r="B73" s="2">
        <v>898</v>
      </c>
      <c r="C73" s="7">
        <v>927.17940413030078</v>
      </c>
      <c r="D73" s="7">
        <v>975.75122399379779</v>
      </c>
      <c r="E73" s="7">
        <v>1000.8431459239512</v>
      </c>
      <c r="F73" s="7">
        <v>1023.0197684589095</v>
      </c>
      <c r="G73" s="7">
        <v>1043.8854534411412</v>
      </c>
      <c r="H73" s="7">
        <v>1043.7041853103874</v>
      </c>
      <c r="I73" s="7">
        <v>1140.2985491857062</v>
      </c>
      <c r="J73" s="7">
        <v>1253.5350259404045</v>
      </c>
      <c r="K73" s="7">
        <v>1348.1046877634201</v>
      </c>
      <c r="L73" s="7">
        <v>1327.7834659066139</v>
      </c>
      <c r="M73" s="7">
        <v>1355.3659444555187</v>
      </c>
      <c r="N73" s="7">
        <v>1390.0002116962241</v>
      </c>
      <c r="O73" s="7">
        <v>1349.2667905350736</v>
      </c>
      <c r="P73" s="7">
        <v>1389.0247592254468</v>
      </c>
      <c r="Q73" s="7">
        <v>1379.4102408647327</v>
      </c>
      <c r="R73" s="7">
        <v>1496.2000060556293</v>
      </c>
      <c r="S73" s="7">
        <v>1555.103585804321</v>
      </c>
      <c r="T73" s="7">
        <v>1573.7411327757798</v>
      </c>
      <c r="U73" s="7">
        <v>1569.939321213574</v>
      </c>
    </row>
    <row r="74" spans="1:21" hidden="1" outlineLevel="1" x14ac:dyDescent="0.3">
      <c r="A74" s="2">
        <v>67</v>
      </c>
      <c r="B74" s="2">
        <v>912</v>
      </c>
      <c r="C74" s="7">
        <v>891.89506678657608</v>
      </c>
      <c r="D74" s="7">
        <v>921.70284321927193</v>
      </c>
      <c r="E74" s="7">
        <v>971.87396989014246</v>
      </c>
      <c r="F74" s="7">
        <v>995.85733800322771</v>
      </c>
      <c r="G74" s="7">
        <v>1017.2617684664156</v>
      </c>
      <c r="H74" s="7">
        <v>1039.7983167802322</v>
      </c>
      <c r="I74" s="7">
        <v>1040.8733212219477</v>
      </c>
      <c r="J74" s="7">
        <v>1134.9867050377093</v>
      </c>
      <c r="K74" s="7">
        <v>1244.2205541458402</v>
      </c>
      <c r="L74" s="7">
        <v>1335.3095531562624</v>
      </c>
      <c r="M74" s="7">
        <v>1315.6776847306919</v>
      </c>
      <c r="N74" s="7">
        <v>1342.3093325075761</v>
      </c>
      <c r="O74" s="7">
        <v>1376.032741842077</v>
      </c>
      <c r="P74" s="7">
        <v>1336.571702324065</v>
      </c>
      <c r="Q74" s="7">
        <v>1374.3227065118695</v>
      </c>
      <c r="R74" s="7">
        <v>1366.0934823267453</v>
      </c>
      <c r="S74" s="7">
        <v>1478.6431916502572</v>
      </c>
      <c r="T74" s="7">
        <v>1535.3664199232296</v>
      </c>
      <c r="U74" s="7">
        <v>1553.6286707753811</v>
      </c>
    </row>
    <row r="75" spans="1:21" hidden="1" outlineLevel="1" x14ac:dyDescent="0.3">
      <c r="A75" s="2">
        <v>68</v>
      </c>
      <c r="B75" s="2">
        <v>825</v>
      </c>
      <c r="C75" s="7">
        <v>904.61558227713681</v>
      </c>
      <c r="D75" s="7">
        <v>887.67410204259704</v>
      </c>
      <c r="E75" s="7">
        <v>919.37780879897628</v>
      </c>
      <c r="F75" s="7">
        <v>967.3460357570558</v>
      </c>
      <c r="G75" s="7">
        <v>990.81016104988908</v>
      </c>
      <c r="H75" s="7">
        <v>1013.5327982429392</v>
      </c>
      <c r="I75" s="7">
        <v>1036.5268291679704</v>
      </c>
      <c r="J75" s="7">
        <v>1038.983422034622</v>
      </c>
      <c r="K75" s="7">
        <v>1129.8780951296262</v>
      </c>
      <c r="L75" s="7">
        <v>1235.3783469659431</v>
      </c>
      <c r="M75" s="7">
        <v>1322.9596063470933</v>
      </c>
      <c r="N75" s="7">
        <v>1304.0803826677889</v>
      </c>
      <c r="O75" s="7">
        <v>1330.2516911710181</v>
      </c>
      <c r="P75" s="7">
        <v>1362.3715685482266</v>
      </c>
      <c r="Q75" s="7">
        <v>1324.0853956406609</v>
      </c>
      <c r="R75" s="7">
        <v>1361.1988452097885</v>
      </c>
      <c r="S75" s="7">
        <v>1354.0051375334479</v>
      </c>
      <c r="T75" s="7">
        <v>1462.4255729752815</v>
      </c>
      <c r="U75" s="7">
        <v>1517.1476708517944</v>
      </c>
    </row>
    <row r="76" spans="1:21" hidden="1" outlineLevel="1" x14ac:dyDescent="0.3">
      <c r="A76" s="2">
        <v>69</v>
      </c>
      <c r="B76" s="2">
        <v>822</v>
      </c>
      <c r="C76" s="7">
        <v>820.90674540246198</v>
      </c>
      <c r="D76" s="7">
        <v>899.31813174015451</v>
      </c>
      <c r="E76" s="7">
        <v>886.41887890435646</v>
      </c>
      <c r="F76" s="7">
        <v>916.4867585076363</v>
      </c>
      <c r="G76" s="7">
        <v>962.94482152358273</v>
      </c>
      <c r="H76" s="7">
        <v>987.78864630454541</v>
      </c>
      <c r="I76" s="7">
        <v>1010.7524289724828</v>
      </c>
      <c r="J76" s="7">
        <v>1034.3858934206555</v>
      </c>
      <c r="K76" s="7">
        <v>1037.1865611749513</v>
      </c>
      <c r="L76" s="7">
        <v>1125.1040183650994</v>
      </c>
      <c r="M76" s="7">
        <v>1226.9011335118635</v>
      </c>
      <c r="N76" s="7">
        <v>1311.4267896043473</v>
      </c>
      <c r="O76" s="7">
        <v>1293.6163661362125</v>
      </c>
      <c r="P76" s="7">
        <v>1318.6540141580331</v>
      </c>
      <c r="Q76" s="7">
        <v>1349.3582651746224</v>
      </c>
      <c r="R76" s="7">
        <v>1313.2168884479502</v>
      </c>
      <c r="S76" s="7">
        <v>1349.5768077476007</v>
      </c>
      <c r="T76" s="7">
        <v>1343.0207611086437</v>
      </c>
      <c r="U76" s="7">
        <v>1447.7004816307012</v>
      </c>
    </row>
    <row r="77" spans="1:21" hidden="1" outlineLevel="1" x14ac:dyDescent="0.3">
      <c r="A77" s="2">
        <v>70</v>
      </c>
      <c r="B77" s="2">
        <v>873</v>
      </c>
      <c r="C77" s="7">
        <v>817.3767432168072</v>
      </c>
      <c r="D77" s="7">
        <v>818.28265264087372</v>
      </c>
      <c r="E77" s="7">
        <v>896.69791123063123</v>
      </c>
      <c r="F77" s="7">
        <v>884.35588206639807</v>
      </c>
      <c r="G77" s="7">
        <v>913.36396730923298</v>
      </c>
      <c r="H77" s="7">
        <v>960.17634658487157</v>
      </c>
      <c r="I77" s="7">
        <v>985.38252252689108</v>
      </c>
      <c r="J77" s="7">
        <v>1008.7809975588552</v>
      </c>
      <c r="K77" s="7">
        <v>1032.1507316145626</v>
      </c>
      <c r="L77" s="7">
        <v>1035.1990745857913</v>
      </c>
      <c r="M77" s="7">
        <v>1120.0890658607698</v>
      </c>
      <c r="N77" s="7">
        <v>1218.620552779696</v>
      </c>
      <c r="O77" s="7">
        <v>1300.7239041752214</v>
      </c>
      <c r="P77" s="7">
        <v>1283.2158500641985</v>
      </c>
      <c r="Q77" s="7">
        <v>1307.251021571285</v>
      </c>
      <c r="R77" s="7">
        <v>1337.6830194297866</v>
      </c>
      <c r="S77" s="7">
        <v>1303.323186891253</v>
      </c>
      <c r="T77" s="7">
        <v>1338.7307329003306</v>
      </c>
      <c r="U77" s="7">
        <v>1332.7165321018715</v>
      </c>
    </row>
    <row r="78" spans="1:21" hidden="1" outlineLevel="1" x14ac:dyDescent="0.3">
      <c r="A78" s="2">
        <v>71</v>
      </c>
      <c r="B78" s="2">
        <v>859</v>
      </c>
      <c r="C78" s="7">
        <v>866.03107552229062</v>
      </c>
      <c r="D78" s="7">
        <v>813.99451365658547</v>
      </c>
      <c r="E78" s="7">
        <v>817.76772001310542</v>
      </c>
      <c r="F78" s="7">
        <v>893.24117868799976</v>
      </c>
      <c r="G78" s="7">
        <v>881.81914781038995</v>
      </c>
      <c r="H78" s="7">
        <v>911.47970716700775</v>
      </c>
      <c r="I78" s="7">
        <v>957.77414313458576</v>
      </c>
      <c r="J78" s="7">
        <v>983.51217492033049</v>
      </c>
      <c r="K78" s="7">
        <v>1006.515832960994</v>
      </c>
      <c r="L78" s="7">
        <v>1029.5797837006853</v>
      </c>
      <c r="M78" s="7">
        <v>1032.5662431754281</v>
      </c>
      <c r="N78" s="7">
        <v>1114.7658064627701</v>
      </c>
      <c r="O78" s="7">
        <v>1210.6294640841249</v>
      </c>
      <c r="P78" s="7">
        <v>1289.8929509585855</v>
      </c>
      <c r="Q78" s="7">
        <v>1272.6996482677168</v>
      </c>
      <c r="R78" s="7">
        <v>1296.7623496002093</v>
      </c>
      <c r="S78" s="7">
        <v>1326.7886833721723</v>
      </c>
      <c r="T78" s="7">
        <v>1293.8108227819112</v>
      </c>
      <c r="U78" s="7">
        <v>1328.3237368475584</v>
      </c>
    </row>
    <row r="79" spans="1:21" hidden="1" outlineLevel="1" x14ac:dyDescent="0.3">
      <c r="A79" s="2">
        <v>72</v>
      </c>
      <c r="B79" s="2">
        <v>935</v>
      </c>
      <c r="C79" s="7">
        <v>851.66000598804317</v>
      </c>
      <c r="D79" s="7">
        <v>860.30277335103324</v>
      </c>
      <c r="E79" s="7">
        <v>812.61753644585463</v>
      </c>
      <c r="F79" s="7">
        <v>816.27925148568056</v>
      </c>
      <c r="G79" s="7">
        <v>889.39122808795219</v>
      </c>
      <c r="H79" s="7">
        <v>880.35628674590566</v>
      </c>
      <c r="I79" s="7">
        <v>909.84154875203308</v>
      </c>
      <c r="J79" s="7">
        <v>955.83678664104423</v>
      </c>
      <c r="K79" s="7">
        <v>981.31007761363367</v>
      </c>
      <c r="L79" s="7">
        <v>1003.8886447969699</v>
      </c>
      <c r="M79" s="7">
        <v>1026.3857715951365</v>
      </c>
      <c r="N79" s="7">
        <v>1029.3996191150748</v>
      </c>
      <c r="O79" s="7">
        <v>1109.4041459715711</v>
      </c>
      <c r="P79" s="7">
        <v>1202.1736471500803</v>
      </c>
      <c r="Q79" s="7">
        <v>1278.8042151643845</v>
      </c>
      <c r="R79" s="7">
        <v>1262.8153561092433</v>
      </c>
      <c r="S79" s="7">
        <v>1286.7603459967249</v>
      </c>
      <c r="T79" s="7">
        <v>1316.1677167607609</v>
      </c>
      <c r="U79" s="7">
        <v>1284.4578233427906</v>
      </c>
    </row>
    <row r="80" spans="1:21" hidden="1" outlineLevel="1" x14ac:dyDescent="0.3">
      <c r="A80" s="2">
        <v>73</v>
      </c>
      <c r="B80" s="2">
        <v>926</v>
      </c>
      <c r="C80" s="7">
        <v>924.1558951789691</v>
      </c>
      <c r="D80" s="7">
        <v>845.23861970658641</v>
      </c>
      <c r="E80" s="7">
        <v>856.3343858540577</v>
      </c>
      <c r="F80" s="7">
        <v>810.11345157874769</v>
      </c>
      <c r="G80" s="7">
        <v>814.0485084999184</v>
      </c>
      <c r="H80" s="7">
        <v>886.36558793334382</v>
      </c>
      <c r="I80" s="7">
        <v>878.82631078424504</v>
      </c>
      <c r="J80" s="7">
        <v>908.31397753505507</v>
      </c>
      <c r="K80" s="7">
        <v>953.28558848671469</v>
      </c>
      <c r="L80" s="7">
        <v>978.44706890853945</v>
      </c>
      <c r="M80" s="7">
        <v>1000.3586150081744</v>
      </c>
      <c r="N80" s="7">
        <v>1022.396621421457</v>
      </c>
      <c r="O80" s="7">
        <v>1025.7413774791808</v>
      </c>
      <c r="P80" s="7">
        <v>1103.0868542916535</v>
      </c>
      <c r="Q80" s="7">
        <v>1192.9391419286767</v>
      </c>
      <c r="R80" s="7">
        <v>1267.9263331972882</v>
      </c>
      <c r="S80" s="7">
        <v>1252.9417312794421</v>
      </c>
      <c r="T80" s="7">
        <v>1276.5321482780153</v>
      </c>
      <c r="U80" s="7">
        <v>1305.3299225320666</v>
      </c>
    </row>
    <row r="81" spans="1:21" hidden="1" outlineLevel="1" x14ac:dyDescent="0.3">
      <c r="A81" s="2">
        <v>74</v>
      </c>
      <c r="B81" s="2">
        <v>908</v>
      </c>
      <c r="C81" s="7">
        <v>914.25037889779151</v>
      </c>
      <c r="D81" s="7">
        <v>913.99184467433975</v>
      </c>
      <c r="E81" s="7">
        <v>840.21784298442572</v>
      </c>
      <c r="F81" s="7">
        <v>851.07022595051546</v>
      </c>
      <c r="G81" s="7">
        <v>806.63796219568803</v>
      </c>
      <c r="H81" s="7">
        <v>812.22337809476846</v>
      </c>
      <c r="I81" s="7">
        <v>883.01752161479294</v>
      </c>
      <c r="J81" s="7">
        <v>877.05649505666076</v>
      </c>
      <c r="K81" s="7">
        <v>905.85797157479692</v>
      </c>
      <c r="L81" s="7">
        <v>949.77435765031078</v>
      </c>
      <c r="M81" s="7">
        <v>974.37070866732074</v>
      </c>
      <c r="N81" s="7">
        <v>995.72084480364981</v>
      </c>
      <c r="O81" s="7">
        <v>1017.5984145823744</v>
      </c>
      <c r="P81" s="7">
        <v>1020.7207952069181</v>
      </c>
      <c r="Q81" s="7">
        <v>1095.5379663800118</v>
      </c>
      <c r="R81" s="7">
        <v>1183.4018274041018</v>
      </c>
      <c r="S81" s="7">
        <v>1256.6688571319198</v>
      </c>
      <c r="T81" s="7">
        <v>1242.4190259695224</v>
      </c>
      <c r="U81" s="7">
        <v>1265.645151350765</v>
      </c>
    </row>
    <row r="82" spans="1:21" hidden="1" outlineLevel="1" x14ac:dyDescent="0.3">
      <c r="A82" s="2">
        <v>75</v>
      </c>
      <c r="B82" s="2">
        <v>971</v>
      </c>
      <c r="C82" s="7">
        <v>894.9790108909217</v>
      </c>
      <c r="D82" s="7">
        <v>902.79084730047589</v>
      </c>
      <c r="E82" s="7">
        <v>904.91741678357687</v>
      </c>
      <c r="F82" s="7">
        <v>833.70620855481991</v>
      </c>
      <c r="G82" s="7">
        <v>844.59994673027529</v>
      </c>
      <c r="H82" s="7">
        <v>803.27994392775565</v>
      </c>
      <c r="I82" s="7">
        <v>809.67752298039363</v>
      </c>
      <c r="J82" s="7">
        <v>879.1649249286711</v>
      </c>
      <c r="K82" s="7">
        <v>873.96689696217015</v>
      </c>
      <c r="L82" s="7">
        <v>902.12651918409574</v>
      </c>
      <c r="M82" s="7">
        <v>944.76957592634506</v>
      </c>
      <c r="N82" s="7">
        <v>968.83546940805354</v>
      </c>
      <c r="O82" s="7">
        <v>989.93984518493312</v>
      </c>
      <c r="P82" s="7">
        <v>1011.1035412340668</v>
      </c>
      <c r="Q82" s="7">
        <v>1014.0565586535364</v>
      </c>
      <c r="R82" s="7">
        <v>1087.2136026810322</v>
      </c>
      <c r="S82" s="7">
        <v>1172.9475026536868</v>
      </c>
      <c r="T82" s="7">
        <v>1244.3128968555391</v>
      </c>
      <c r="U82" s="7">
        <v>1230.7931615931525</v>
      </c>
    </row>
    <row r="83" spans="1:21" hidden="1" outlineLevel="1" x14ac:dyDescent="0.3">
      <c r="A83" s="2">
        <v>76</v>
      </c>
      <c r="B83" s="2">
        <v>963</v>
      </c>
      <c r="C83" s="7">
        <v>953.40536080962488</v>
      </c>
      <c r="D83" s="7">
        <v>881.5168210388465</v>
      </c>
      <c r="E83" s="7">
        <v>891.5249865787946</v>
      </c>
      <c r="F83" s="7">
        <v>893.61199226379222</v>
      </c>
      <c r="G83" s="7">
        <v>825.24724654794454</v>
      </c>
      <c r="H83" s="7">
        <v>837.38630373202636</v>
      </c>
      <c r="I83" s="7">
        <v>798.3804176388345</v>
      </c>
      <c r="J83" s="7">
        <v>805.66673189379844</v>
      </c>
      <c r="K83" s="7">
        <v>873.21184324901049</v>
      </c>
      <c r="L83" s="7">
        <v>868.68315930468066</v>
      </c>
      <c r="M83" s="7">
        <v>895.99775124818757</v>
      </c>
      <c r="N83" s="7">
        <v>937.46608895041072</v>
      </c>
      <c r="O83" s="7">
        <v>961.25851099950251</v>
      </c>
      <c r="P83" s="7">
        <v>981.64156385576575</v>
      </c>
      <c r="Q83" s="7">
        <v>1002.1430401733101</v>
      </c>
      <c r="R83" s="7">
        <v>1005.6660934170554</v>
      </c>
      <c r="S83" s="7">
        <v>1077.0485890960808</v>
      </c>
      <c r="T83" s="7">
        <v>1160.4862766805127</v>
      </c>
      <c r="U83" s="7">
        <v>1229.9646264403129</v>
      </c>
    </row>
    <row r="84" spans="1:21" hidden="1" outlineLevel="1" x14ac:dyDescent="0.3">
      <c r="A84" s="2">
        <v>77</v>
      </c>
      <c r="B84" s="2">
        <v>919</v>
      </c>
      <c r="C84" s="7">
        <v>942.3931985826664</v>
      </c>
      <c r="D84" s="7">
        <v>934.78152557861745</v>
      </c>
      <c r="E84" s="7">
        <v>867.50809712825128</v>
      </c>
      <c r="F84" s="7">
        <v>877.48180921456014</v>
      </c>
      <c r="G84" s="7">
        <v>879.82924306220752</v>
      </c>
      <c r="H84" s="7">
        <v>815.32935703010889</v>
      </c>
      <c r="I84" s="7">
        <v>827.98432265859174</v>
      </c>
      <c r="J84" s="7">
        <v>791.30707943811683</v>
      </c>
      <c r="K84" s="7">
        <v>798.84103038138278</v>
      </c>
      <c r="L84" s="7">
        <v>864.39913723350764</v>
      </c>
      <c r="M84" s="7">
        <v>860.32079133555908</v>
      </c>
      <c r="N84" s="7">
        <v>886.8572346272781</v>
      </c>
      <c r="O84" s="7">
        <v>927.39758138622744</v>
      </c>
      <c r="P84" s="7">
        <v>950.47983026008342</v>
      </c>
      <c r="Q84" s="7">
        <v>970.19261871515516</v>
      </c>
      <c r="R84" s="7">
        <v>990.70943678131414</v>
      </c>
      <c r="S84" s="7">
        <v>994.63935531006973</v>
      </c>
      <c r="T84" s="7">
        <v>1064.0773734471452</v>
      </c>
      <c r="U84" s="7">
        <v>1145.2273302423096</v>
      </c>
    </row>
    <row r="85" spans="1:21" hidden="1" outlineLevel="1" x14ac:dyDescent="0.3">
      <c r="A85" s="2">
        <v>78</v>
      </c>
      <c r="B85" s="2">
        <v>838</v>
      </c>
      <c r="C85" s="7">
        <v>897.00819416989464</v>
      </c>
      <c r="D85" s="7">
        <v>920.66999929934036</v>
      </c>
      <c r="E85" s="7">
        <v>915.48776736245122</v>
      </c>
      <c r="F85" s="7">
        <v>850.81143033883291</v>
      </c>
      <c r="G85" s="7">
        <v>861.00461429461018</v>
      </c>
      <c r="H85" s="7">
        <v>864.55252835139038</v>
      </c>
      <c r="I85" s="7">
        <v>803.2272999917916</v>
      </c>
      <c r="J85" s="7">
        <v>816.42982191724604</v>
      </c>
      <c r="K85" s="7">
        <v>781.49371404972726</v>
      </c>
      <c r="L85" s="7">
        <v>789.20091859649017</v>
      </c>
      <c r="M85" s="7">
        <v>852.61078807626063</v>
      </c>
      <c r="N85" s="7">
        <v>849.03283175846013</v>
      </c>
      <c r="O85" s="7">
        <v>875.00416670601135</v>
      </c>
      <c r="P85" s="7">
        <v>914.23003142323978</v>
      </c>
      <c r="Q85" s="7">
        <v>936.65882949413719</v>
      </c>
      <c r="R85" s="7">
        <v>956.30552563221727</v>
      </c>
      <c r="S85" s="7">
        <v>976.69799669420786</v>
      </c>
      <c r="T85" s="7">
        <v>980.84571175759436</v>
      </c>
      <c r="U85" s="7">
        <v>1048.3298268892388</v>
      </c>
    </row>
    <row r="86" spans="1:21" hidden="1" outlineLevel="1" x14ac:dyDescent="0.3">
      <c r="A86" s="2">
        <v>79</v>
      </c>
      <c r="B86" s="2">
        <v>727</v>
      </c>
      <c r="C86" s="7">
        <v>815.06461327985198</v>
      </c>
      <c r="D86" s="7">
        <v>873.11179276635266</v>
      </c>
      <c r="E86" s="7">
        <v>897.41686357192361</v>
      </c>
      <c r="F86" s="7">
        <v>892.92127064924694</v>
      </c>
      <c r="G86" s="7">
        <v>831.08244639358122</v>
      </c>
      <c r="H86" s="7">
        <v>842.32656555807989</v>
      </c>
      <c r="I86" s="7">
        <v>846.48706101581001</v>
      </c>
      <c r="J86" s="7">
        <v>788.36673987545805</v>
      </c>
      <c r="K86" s="7">
        <v>801.61310298826947</v>
      </c>
      <c r="L86" s="7">
        <v>768.35871181265441</v>
      </c>
      <c r="M86" s="7">
        <v>776.07627512479735</v>
      </c>
      <c r="N86" s="7">
        <v>837.37084586658602</v>
      </c>
      <c r="O86" s="7">
        <v>834.47672352026052</v>
      </c>
      <c r="P86" s="7">
        <v>859.5208826514629</v>
      </c>
      <c r="Q86" s="7">
        <v>897.46952848338674</v>
      </c>
      <c r="R86" s="7">
        <v>919.76551055600601</v>
      </c>
      <c r="S86" s="7">
        <v>939.2058478969409</v>
      </c>
      <c r="T86" s="7">
        <v>959.31214699029351</v>
      </c>
      <c r="U86" s="7">
        <v>963.65495207643971</v>
      </c>
    </row>
    <row r="87" spans="1:21" hidden="1" outlineLevel="1" x14ac:dyDescent="0.3">
      <c r="A87" s="2">
        <v>80</v>
      </c>
      <c r="B87" s="2">
        <v>546</v>
      </c>
      <c r="C87" s="7">
        <v>704.22676882397127</v>
      </c>
      <c r="D87" s="7">
        <v>789.44769527778317</v>
      </c>
      <c r="E87" s="7">
        <v>846.78560017108555</v>
      </c>
      <c r="F87" s="7">
        <v>870.18348219927043</v>
      </c>
      <c r="G87" s="7">
        <v>866.59780024662268</v>
      </c>
      <c r="H87" s="7">
        <v>808.38432621916297</v>
      </c>
      <c r="I87" s="7">
        <v>820.16551687253832</v>
      </c>
      <c r="J87" s="7">
        <v>824.94804753814537</v>
      </c>
      <c r="K87" s="7">
        <v>769.66788761865189</v>
      </c>
      <c r="L87" s="7">
        <v>782.90369735019658</v>
      </c>
      <c r="M87" s="7">
        <v>751.23286046305338</v>
      </c>
      <c r="N87" s="7">
        <v>759.01164167896127</v>
      </c>
      <c r="O87" s="7">
        <v>818.27299649321083</v>
      </c>
      <c r="P87" s="7">
        <v>815.79032605916177</v>
      </c>
      <c r="Q87" s="7">
        <v>839.91526571248937</v>
      </c>
      <c r="R87" s="7">
        <v>877.00443916775066</v>
      </c>
      <c r="S87" s="7">
        <v>899.05118199773256</v>
      </c>
      <c r="T87" s="7">
        <v>918.12367676885469</v>
      </c>
      <c r="U87" s="7">
        <v>937.92009061449198</v>
      </c>
    </row>
    <row r="88" spans="1:21" hidden="1" outlineLevel="1" x14ac:dyDescent="0.3">
      <c r="A88" s="2">
        <v>81</v>
      </c>
      <c r="B88" s="2">
        <v>487</v>
      </c>
      <c r="C88" s="7">
        <v>527.65498761617982</v>
      </c>
      <c r="D88" s="7">
        <v>678.87151654539912</v>
      </c>
      <c r="E88" s="7">
        <v>761.38668444021812</v>
      </c>
      <c r="F88" s="7">
        <v>816.5873101955558</v>
      </c>
      <c r="G88" s="7">
        <v>839.20832322898332</v>
      </c>
      <c r="H88" s="7">
        <v>837.21065530045576</v>
      </c>
      <c r="I88" s="7">
        <v>782.32719443155611</v>
      </c>
      <c r="J88" s="7">
        <v>794.67587889786637</v>
      </c>
      <c r="K88" s="7">
        <v>799.70309392935087</v>
      </c>
      <c r="L88" s="7">
        <v>747.35505401291846</v>
      </c>
      <c r="M88" s="7">
        <v>760.44597740401025</v>
      </c>
      <c r="N88" s="7">
        <v>730.47449948416102</v>
      </c>
      <c r="O88" s="7">
        <v>738.4561617765811</v>
      </c>
      <c r="P88" s="7">
        <v>795.3074122617104</v>
      </c>
      <c r="Q88" s="7">
        <v>793.29416749393886</v>
      </c>
      <c r="R88" s="7">
        <v>816.85645326746044</v>
      </c>
      <c r="S88" s="7">
        <v>852.93951498956062</v>
      </c>
      <c r="T88" s="7">
        <v>874.58971912519246</v>
      </c>
      <c r="U88" s="7">
        <v>893.26134855581665</v>
      </c>
    </row>
    <row r="89" spans="1:21" hidden="1" outlineLevel="1" x14ac:dyDescent="0.3">
      <c r="A89" s="2">
        <v>82</v>
      </c>
      <c r="B89" s="2">
        <v>468</v>
      </c>
      <c r="C89" s="7">
        <v>468.17916114957711</v>
      </c>
      <c r="D89" s="7">
        <v>507.35109675689796</v>
      </c>
      <c r="E89" s="7">
        <v>651.48251539871478</v>
      </c>
      <c r="F89" s="7">
        <v>729.88155433611246</v>
      </c>
      <c r="G89" s="7">
        <v>782.98692850439011</v>
      </c>
      <c r="H89" s="7">
        <v>805.3808157308049</v>
      </c>
      <c r="I89" s="7">
        <v>804.61464354881355</v>
      </c>
      <c r="J89" s="7">
        <v>753.25225658865259</v>
      </c>
      <c r="K89" s="7">
        <v>765.82551221219171</v>
      </c>
      <c r="L89" s="7">
        <v>771.06164534017853</v>
      </c>
      <c r="M89" s="7">
        <v>721.67166281916184</v>
      </c>
      <c r="N89" s="7">
        <v>734.64365376768603</v>
      </c>
      <c r="O89" s="7">
        <v>706.58566882840751</v>
      </c>
      <c r="P89" s="7">
        <v>714.52349554118473</v>
      </c>
      <c r="Q89" s="7">
        <v>768.86385971060974</v>
      </c>
      <c r="R89" s="7">
        <v>767.72337226122931</v>
      </c>
      <c r="S89" s="7">
        <v>790.59759670788708</v>
      </c>
      <c r="T89" s="7">
        <v>825.5053110931234</v>
      </c>
      <c r="U89" s="7">
        <v>846.72186704504975</v>
      </c>
    </row>
    <row r="90" spans="1:21" hidden="1" outlineLevel="1" x14ac:dyDescent="0.3">
      <c r="A90" s="2">
        <v>83</v>
      </c>
      <c r="B90" s="2">
        <v>440</v>
      </c>
      <c r="C90" s="7">
        <v>446.82665755835342</v>
      </c>
      <c r="D90" s="7">
        <v>447.54322181601106</v>
      </c>
      <c r="E90" s="7">
        <v>485.423660921433</v>
      </c>
      <c r="F90" s="7">
        <v>620.91258756794684</v>
      </c>
      <c r="G90" s="7">
        <v>695.12251756161993</v>
      </c>
      <c r="H90" s="7">
        <v>746.56995589916551</v>
      </c>
      <c r="I90" s="7">
        <v>768.30389287031267</v>
      </c>
      <c r="J90" s="7">
        <v>768.8444861850528</v>
      </c>
      <c r="K90" s="7">
        <v>720.81245526981161</v>
      </c>
      <c r="L90" s="7">
        <v>733.57045543745085</v>
      </c>
      <c r="M90" s="7">
        <v>738.89395204045263</v>
      </c>
      <c r="N90" s="7">
        <v>692.63562547364404</v>
      </c>
      <c r="O90" s="7">
        <v>705.59106348165392</v>
      </c>
      <c r="P90" s="7">
        <v>679.2964457898529</v>
      </c>
      <c r="Q90" s="7">
        <v>687.21130319464601</v>
      </c>
      <c r="R90" s="7">
        <v>739.2369283308185</v>
      </c>
      <c r="S90" s="7">
        <v>738.92952304024755</v>
      </c>
      <c r="T90" s="7">
        <v>760.94476571444602</v>
      </c>
      <c r="U90" s="7">
        <v>794.5795606663437</v>
      </c>
    </row>
    <row r="91" spans="1:21" hidden="1" outlineLevel="1" x14ac:dyDescent="0.3">
      <c r="A91" s="2">
        <v>84</v>
      </c>
      <c r="B91" s="2">
        <v>404</v>
      </c>
      <c r="C91" s="7">
        <v>416.50414909291976</v>
      </c>
      <c r="D91" s="7">
        <v>424.07645049820013</v>
      </c>
      <c r="E91" s="7">
        <v>425.61682265297617</v>
      </c>
      <c r="F91" s="7">
        <v>461.00809838643704</v>
      </c>
      <c r="G91" s="7">
        <v>587.63240616302244</v>
      </c>
      <c r="H91" s="7">
        <v>657.9797773732065</v>
      </c>
      <c r="I91" s="7">
        <v>707.26500729581903</v>
      </c>
      <c r="J91" s="7">
        <v>728.29494626311134</v>
      </c>
      <c r="K91" s="7">
        <v>729.81509193587385</v>
      </c>
      <c r="L91" s="7">
        <v>685.19733366987703</v>
      </c>
      <c r="M91" s="7">
        <v>697.98567249729581</v>
      </c>
      <c r="N91" s="7">
        <v>703.39707825549726</v>
      </c>
      <c r="O91" s="7">
        <v>660.50074384867128</v>
      </c>
      <c r="P91" s="7">
        <v>673.17348668908835</v>
      </c>
      <c r="Q91" s="7">
        <v>648.72461364453875</v>
      </c>
      <c r="R91" s="7">
        <v>656.91362565875124</v>
      </c>
      <c r="S91" s="7">
        <v>706.39342392034223</v>
      </c>
      <c r="T91" s="7">
        <v>706.81826014044873</v>
      </c>
      <c r="U91" s="7">
        <v>727.88463331323965</v>
      </c>
    </row>
    <row r="92" spans="1:21" hidden="1" outlineLevel="1" x14ac:dyDescent="0.3">
      <c r="A92" s="2">
        <v>85</v>
      </c>
      <c r="B92" s="2">
        <v>340</v>
      </c>
      <c r="C92" s="7">
        <v>379.54958932451376</v>
      </c>
      <c r="D92" s="7">
        <v>392.10317246556667</v>
      </c>
      <c r="E92" s="7">
        <v>400.64519264194274</v>
      </c>
      <c r="F92" s="7">
        <v>401.94920880234667</v>
      </c>
      <c r="G92" s="7">
        <v>434.92252963485117</v>
      </c>
      <c r="H92" s="7">
        <v>552.99155868631692</v>
      </c>
      <c r="I92" s="7">
        <v>618.99964797185203</v>
      </c>
      <c r="J92" s="7">
        <v>666.02822366710279</v>
      </c>
      <c r="K92" s="7">
        <v>685.98716468505779</v>
      </c>
      <c r="L92" s="7">
        <v>688.40307630884593</v>
      </c>
      <c r="M92" s="7">
        <v>647.13245340867661</v>
      </c>
      <c r="N92" s="7">
        <v>659.92141226127501</v>
      </c>
      <c r="O92" s="7">
        <v>665.48206737191913</v>
      </c>
      <c r="P92" s="7">
        <v>625.78684912526978</v>
      </c>
      <c r="Q92" s="7">
        <v>638.13860044423916</v>
      </c>
      <c r="R92" s="7">
        <v>615.87184803824368</v>
      </c>
      <c r="S92" s="7">
        <v>624.22303310620555</v>
      </c>
      <c r="T92" s="7">
        <v>670.93067721169552</v>
      </c>
      <c r="U92" s="7">
        <v>672.04551409592682</v>
      </c>
    </row>
    <row r="93" spans="1:21" hidden="1" outlineLevel="1" x14ac:dyDescent="0.3">
      <c r="A93" s="2">
        <v>86</v>
      </c>
      <c r="B93" s="2">
        <v>312</v>
      </c>
      <c r="C93" s="7">
        <v>317.55770197725553</v>
      </c>
      <c r="D93" s="7">
        <v>354.51720018503079</v>
      </c>
      <c r="E93" s="7">
        <v>367.31490619865514</v>
      </c>
      <c r="F93" s="7">
        <v>375.76020120215429</v>
      </c>
      <c r="G93" s="7">
        <v>376.9375903549718</v>
      </c>
      <c r="H93" s="7">
        <v>407.92692623689129</v>
      </c>
      <c r="I93" s="7">
        <v>517.0052077900325</v>
      </c>
      <c r="J93" s="7">
        <v>578.59008213792481</v>
      </c>
      <c r="K93" s="7">
        <v>622.96220072579149</v>
      </c>
      <c r="L93" s="7">
        <v>641.74076872490241</v>
      </c>
      <c r="M93" s="7">
        <v>644.87927673360559</v>
      </c>
      <c r="N93" s="7">
        <v>606.97825999343399</v>
      </c>
      <c r="O93" s="7">
        <v>619.79118565620217</v>
      </c>
      <c r="P93" s="7">
        <v>625.23927039156217</v>
      </c>
      <c r="Q93" s="7">
        <v>588.76730913528752</v>
      </c>
      <c r="R93" s="7">
        <v>601.02754081557146</v>
      </c>
      <c r="S93" s="7">
        <v>580.86827446866198</v>
      </c>
      <c r="T93" s="7">
        <v>589.23021390964664</v>
      </c>
      <c r="U93" s="7">
        <v>633.02870774144799</v>
      </c>
    </row>
    <row r="94" spans="1:21" hidden="1" outlineLevel="1" x14ac:dyDescent="0.3">
      <c r="A94" s="2">
        <v>87</v>
      </c>
      <c r="B94" s="2">
        <v>239</v>
      </c>
      <c r="C94" s="7">
        <v>289.36297233745233</v>
      </c>
      <c r="D94" s="7">
        <v>294.61418855931203</v>
      </c>
      <c r="E94" s="7">
        <v>329.17603131731732</v>
      </c>
      <c r="F94" s="7">
        <v>341.20449660552129</v>
      </c>
      <c r="G94" s="7">
        <v>349.60339703689442</v>
      </c>
      <c r="H94" s="7">
        <v>351.08408391458488</v>
      </c>
      <c r="I94" s="7">
        <v>379.72658972972022</v>
      </c>
      <c r="J94" s="7">
        <v>479.73880989564327</v>
      </c>
      <c r="K94" s="7">
        <v>536.52246381802843</v>
      </c>
      <c r="L94" s="7">
        <v>578.08024081524582</v>
      </c>
      <c r="M94" s="7">
        <v>595.50501928602466</v>
      </c>
      <c r="N94" s="7">
        <v>599.3011933341237</v>
      </c>
      <c r="O94" s="7">
        <v>564.84305817227369</v>
      </c>
      <c r="P94" s="7">
        <v>577.39457727543243</v>
      </c>
      <c r="Q94" s="7">
        <v>582.67932715975246</v>
      </c>
      <c r="R94" s="7">
        <v>549.70233187781628</v>
      </c>
      <c r="S94" s="7">
        <v>561.72685816961791</v>
      </c>
      <c r="T94" s="7">
        <v>543.55628076506071</v>
      </c>
      <c r="U94" s="7">
        <v>551.84535346862071</v>
      </c>
    </row>
    <row r="95" spans="1:21" hidden="1" outlineLevel="1" x14ac:dyDescent="0.3">
      <c r="A95" s="2">
        <v>88</v>
      </c>
      <c r="B95" s="2">
        <v>216</v>
      </c>
      <c r="C95" s="7">
        <v>220.05120576121732</v>
      </c>
      <c r="D95" s="7">
        <v>266.26517855217401</v>
      </c>
      <c r="E95" s="7">
        <v>271.40949604836243</v>
      </c>
      <c r="F95" s="7">
        <v>302.65366182145749</v>
      </c>
      <c r="G95" s="7">
        <v>313.96878779286226</v>
      </c>
      <c r="H95" s="7">
        <v>322.66625800235761</v>
      </c>
      <c r="I95" s="7">
        <v>324.12321545200894</v>
      </c>
      <c r="J95" s="7">
        <v>350.38785073884003</v>
      </c>
      <c r="K95" s="7">
        <v>441.01175836649713</v>
      </c>
      <c r="L95" s="7">
        <v>492.87438487201626</v>
      </c>
      <c r="M95" s="7">
        <v>531.41214222662074</v>
      </c>
      <c r="N95" s="7">
        <v>547.42369549124805</v>
      </c>
      <c r="O95" s="7">
        <v>551.86421693101988</v>
      </c>
      <c r="P95" s="7">
        <v>520.63093135548911</v>
      </c>
      <c r="Q95" s="7">
        <v>532.8373928492523</v>
      </c>
      <c r="R95" s="7">
        <v>538.15094294541927</v>
      </c>
      <c r="S95" s="7">
        <v>508.5751105834637</v>
      </c>
      <c r="T95" s="7">
        <v>520.19399716148678</v>
      </c>
      <c r="U95" s="7">
        <v>503.95994784698445</v>
      </c>
    </row>
    <row r="96" spans="1:21" hidden="1" outlineLevel="1" x14ac:dyDescent="0.3">
      <c r="A96" s="2">
        <v>89</v>
      </c>
      <c r="B96" s="2">
        <v>197</v>
      </c>
      <c r="C96" s="7">
        <v>196.95262460083086</v>
      </c>
      <c r="D96" s="7">
        <v>200.94085755082932</v>
      </c>
      <c r="E96" s="7">
        <v>243.21622642971136</v>
      </c>
      <c r="F96" s="7">
        <v>247.40882189944756</v>
      </c>
      <c r="G96" s="7">
        <v>275.44131322553852</v>
      </c>
      <c r="H96" s="7">
        <v>286.3866196946002</v>
      </c>
      <c r="I96" s="7">
        <v>295.03056806240602</v>
      </c>
      <c r="J96" s="7">
        <v>296.4430410726988</v>
      </c>
      <c r="K96" s="7">
        <v>320.05634568751276</v>
      </c>
      <c r="L96" s="7">
        <v>401.25506971214281</v>
      </c>
      <c r="M96" s="7">
        <v>448.04842229872111</v>
      </c>
      <c r="N96" s="7">
        <v>483.49370148782049</v>
      </c>
      <c r="O96" s="7">
        <v>498.09463093573743</v>
      </c>
      <c r="P96" s="7">
        <v>502.90621269164581</v>
      </c>
      <c r="Q96" s="7">
        <v>474.84456281932842</v>
      </c>
      <c r="R96" s="7">
        <v>486.86320228153551</v>
      </c>
      <c r="S96" s="7">
        <v>492.06011996711038</v>
      </c>
      <c r="T96" s="7">
        <v>465.75089674906212</v>
      </c>
      <c r="U96" s="7">
        <v>476.86235986709505</v>
      </c>
    </row>
    <row r="97" spans="1:22" hidden="1" outlineLevel="1" x14ac:dyDescent="0.3">
      <c r="A97" s="2">
        <v>90</v>
      </c>
      <c r="B97" s="2">
        <v>193</v>
      </c>
      <c r="C97" s="7">
        <v>176.61484109781</v>
      </c>
      <c r="D97" s="7">
        <v>177.13321630023901</v>
      </c>
      <c r="E97" s="7">
        <v>181.26623170025948</v>
      </c>
      <c r="F97" s="7">
        <v>218.58374318582094</v>
      </c>
      <c r="G97" s="7">
        <v>222.04959453873161</v>
      </c>
      <c r="H97" s="7">
        <v>247.16802598254969</v>
      </c>
      <c r="I97" s="7">
        <v>257.36057733884047</v>
      </c>
      <c r="J97" s="7">
        <v>265.78839399619375</v>
      </c>
      <c r="K97" s="7">
        <v>267.00527892568743</v>
      </c>
      <c r="L97" s="7">
        <v>287.89068425647451</v>
      </c>
      <c r="M97" s="7">
        <v>359.3685828576638</v>
      </c>
      <c r="N97" s="7">
        <v>400.91794035801217</v>
      </c>
      <c r="O97" s="7">
        <v>433.04475809586381</v>
      </c>
      <c r="P97" s="7">
        <v>446.03327615618809</v>
      </c>
      <c r="Q97" s="7">
        <v>451.03156558795206</v>
      </c>
      <c r="R97" s="7">
        <v>426.50435659421908</v>
      </c>
      <c r="S97" s="7">
        <v>438.05310437198943</v>
      </c>
      <c r="T97" s="7">
        <v>443.0090270447036</v>
      </c>
      <c r="U97" s="7">
        <v>420.0282485981985</v>
      </c>
    </row>
    <row r="98" spans="1:22" hidden="1" outlineLevel="1" x14ac:dyDescent="0.3">
      <c r="A98" s="2">
        <v>91</v>
      </c>
      <c r="B98" s="2">
        <v>147</v>
      </c>
      <c r="C98" s="7">
        <v>169.57146807750584</v>
      </c>
      <c r="D98" s="7">
        <v>156.43929190526813</v>
      </c>
      <c r="E98" s="7">
        <v>157.61872257862774</v>
      </c>
      <c r="F98" s="7">
        <v>161.13109822650591</v>
      </c>
      <c r="G98" s="7">
        <v>193.67362750701767</v>
      </c>
      <c r="H98" s="7">
        <v>196.81751255655934</v>
      </c>
      <c r="I98" s="7">
        <v>218.81840220729401</v>
      </c>
      <c r="J98" s="7">
        <v>228.20304385609288</v>
      </c>
      <c r="K98" s="7">
        <v>236.08395126904875</v>
      </c>
      <c r="L98" s="7">
        <v>237.08521162994694</v>
      </c>
      <c r="M98" s="7">
        <v>255.21283116546283</v>
      </c>
      <c r="N98" s="7">
        <v>317.19670534157166</v>
      </c>
      <c r="O98" s="7">
        <v>353.61117132461459</v>
      </c>
      <c r="P98" s="7">
        <v>382.17544784181814</v>
      </c>
      <c r="Q98" s="7">
        <v>393.54685658936512</v>
      </c>
      <c r="R98" s="7">
        <v>398.78383499988371</v>
      </c>
      <c r="S98" s="7">
        <v>377.62778781843917</v>
      </c>
      <c r="T98" s="7">
        <v>388.48200338593676</v>
      </c>
      <c r="U98" s="7">
        <v>393.10820386644451</v>
      </c>
    </row>
    <row r="99" spans="1:22" hidden="1" outlineLevel="1" x14ac:dyDescent="0.3">
      <c r="A99" s="2">
        <v>92</v>
      </c>
      <c r="B99" s="2">
        <v>129</v>
      </c>
      <c r="C99" s="7">
        <v>127.83174531520756</v>
      </c>
      <c r="D99" s="7">
        <v>146.92813904122366</v>
      </c>
      <c r="E99" s="7">
        <v>136.86506957006981</v>
      </c>
      <c r="F99" s="7">
        <v>137.9494920383261</v>
      </c>
      <c r="G99" s="7">
        <v>140.95382978630465</v>
      </c>
      <c r="H99" s="7">
        <v>169.18251244769974</v>
      </c>
      <c r="I99" s="7">
        <v>171.81893630933729</v>
      </c>
      <c r="J99" s="7">
        <v>190.81047949904564</v>
      </c>
      <c r="K99" s="7">
        <v>199.1417922312317</v>
      </c>
      <c r="L99" s="7">
        <v>206.35617658496213</v>
      </c>
      <c r="M99" s="7">
        <v>207.09159267445114</v>
      </c>
      <c r="N99" s="7">
        <v>222.56782954832204</v>
      </c>
      <c r="O99" s="7">
        <v>275.47916638784108</v>
      </c>
      <c r="P99" s="7">
        <v>306.7415244511904</v>
      </c>
      <c r="Q99" s="7">
        <v>331.73173337779463</v>
      </c>
      <c r="R99" s="7">
        <v>341.68390868024107</v>
      </c>
      <c r="S99" s="7">
        <v>346.93071611170143</v>
      </c>
      <c r="T99" s="7">
        <v>328.92044905028695</v>
      </c>
      <c r="U99" s="7">
        <v>338.92662316533392</v>
      </c>
    </row>
    <row r="100" spans="1:22" hidden="1" outlineLevel="1" x14ac:dyDescent="0.3">
      <c r="A100" s="2">
        <v>93</v>
      </c>
      <c r="B100" s="2">
        <v>94</v>
      </c>
      <c r="C100" s="7">
        <v>109.95058480401099</v>
      </c>
      <c r="D100" s="7">
        <v>109.50209034406566</v>
      </c>
      <c r="E100" s="7">
        <v>125.53616841188946</v>
      </c>
      <c r="F100" s="7">
        <v>117.59589311451342</v>
      </c>
      <c r="G100" s="7">
        <v>118.63189526630117</v>
      </c>
      <c r="H100" s="7">
        <v>121.4185454798104</v>
      </c>
      <c r="I100" s="7">
        <v>145.33184291793614</v>
      </c>
      <c r="J100" s="7">
        <v>147.51742659895299</v>
      </c>
      <c r="K100" s="7">
        <v>163.47490455945851</v>
      </c>
      <c r="L100" s="7">
        <v>170.71647519038544</v>
      </c>
      <c r="M100" s="7">
        <v>177.1350528062481</v>
      </c>
      <c r="N100" s="7">
        <v>177.63838354040513</v>
      </c>
      <c r="O100" s="7">
        <v>190.6455163679052</v>
      </c>
      <c r="P100" s="7">
        <v>234.8476537889803</v>
      </c>
      <c r="Q100" s="7">
        <v>261.17838799010462</v>
      </c>
      <c r="R100" s="7">
        <v>282.80168106316387</v>
      </c>
      <c r="S100" s="7">
        <v>291.3009199922592</v>
      </c>
      <c r="T100" s="7">
        <v>296.3363001499439</v>
      </c>
      <c r="U100" s="7">
        <v>281.25828011566421</v>
      </c>
    </row>
    <row r="101" spans="1:22" hidden="1" outlineLevel="1" x14ac:dyDescent="0.3">
      <c r="A101" s="2">
        <v>94</v>
      </c>
      <c r="B101" s="2">
        <v>76</v>
      </c>
      <c r="C101" s="7">
        <v>79.453629271646676</v>
      </c>
      <c r="D101" s="7">
        <v>92.02214361488717</v>
      </c>
      <c r="E101" s="7">
        <v>92.238691087766</v>
      </c>
      <c r="F101" s="7">
        <v>105.00392658694531</v>
      </c>
      <c r="G101" s="7">
        <v>98.949134707639416</v>
      </c>
      <c r="H101" s="7">
        <v>100.12778466664145</v>
      </c>
      <c r="I101" s="7">
        <v>102.51365357884444</v>
      </c>
      <c r="J101" s="7">
        <v>122.38296896384878</v>
      </c>
      <c r="K101" s="7">
        <v>124.02708135395218</v>
      </c>
      <c r="L101" s="7">
        <v>137.13697508824924</v>
      </c>
      <c r="M101" s="7">
        <v>143.24938882887372</v>
      </c>
      <c r="N101" s="7">
        <v>148.83995307060695</v>
      </c>
      <c r="O101" s="7">
        <v>149.1823856005727</v>
      </c>
      <c r="P101" s="7">
        <v>159.77844330507435</v>
      </c>
      <c r="Q101" s="7">
        <v>195.90445543155806</v>
      </c>
      <c r="R101" s="7">
        <v>217.73182291301018</v>
      </c>
      <c r="S101" s="7">
        <v>236.02233360005798</v>
      </c>
      <c r="T101" s="7">
        <v>243.06432145521873</v>
      </c>
      <c r="U101" s="7">
        <v>247.72994646509835</v>
      </c>
    </row>
    <row r="102" spans="1:22" hidden="1" outlineLevel="1" x14ac:dyDescent="0.3">
      <c r="A102" s="2">
        <v>95</v>
      </c>
      <c r="B102" s="2">
        <v>65</v>
      </c>
      <c r="C102" s="7">
        <v>62.393057155533555</v>
      </c>
      <c r="D102" s="7">
        <v>65.719783018916758</v>
      </c>
      <c r="E102" s="7">
        <v>75.458422008851528</v>
      </c>
      <c r="F102" s="7">
        <v>75.764736370397927</v>
      </c>
      <c r="G102" s="7">
        <v>85.705844586768009</v>
      </c>
      <c r="H102" s="7">
        <v>81.413582808848105</v>
      </c>
      <c r="I102" s="7">
        <v>82.518785194585504</v>
      </c>
      <c r="J102" s="7">
        <v>84.517089911413422</v>
      </c>
      <c r="K102" s="7">
        <v>100.55575104873874</v>
      </c>
      <c r="L102" s="7">
        <v>101.70952666620769</v>
      </c>
      <c r="M102" s="7">
        <v>112.17946595714102</v>
      </c>
      <c r="N102" s="7">
        <v>117.21845444830663</v>
      </c>
      <c r="O102" s="7">
        <v>122.00549172959926</v>
      </c>
      <c r="P102" s="7">
        <v>122.11493737434211</v>
      </c>
      <c r="Q102" s="7">
        <v>130.51452181757568</v>
      </c>
      <c r="R102" s="7">
        <v>159.40372568810045</v>
      </c>
      <c r="S102" s="7">
        <v>177.02487655818783</v>
      </c>
      <c r="T102" s="7">
        <v>192.09891897959801</v>
      </c>
      <c r="U102" s="7">
        <v>197.74628739359162</v>
      </c>
    </row>
    <row r="103" spans="1:22" hidden="1" outlineLevel="1" x14ac:dyDescent="0.3">
      <c r="A103" s="2">
        <v>96</v>
      </c>
      <c r="B103" s="2">
        <v>59</v>
      </c>
      <c r="C103" s="7">
        <v>51.761756893911837</v>
      </c>
      <c r="D103" s="7">
        <v>50.114791951163681</v>
      </c>
      <c r="E103" s="7">
        <v>53.270547175023168</v>
      </c>
      <c r="F103" s="7">
        <v>60.313508212637821</v>
      </c>
      <c r="G103" s="7">
        <v>60.691274853934317</v>
      </c>
      <c r="H103" s="7">
        <v>68.353708213427979</v>
      </c>
      <c r="I103" s="7">
        <v>65.376253547320403</v>
      </c>
      <c r="J103" s="7">
        <v>66.377148292738653</v>
      </c>
      <c r="K103" s="7">
        <v>67.917309203688291</v>
      </c>
      <c r="L103" s="7">
        <v>80.528845249998341</v>
      </c>
      <c r="M103" s="7">
        <v>81.237475899197051</v>
      </c>
      <c r="N103" s="7">
        <v>89.371451257396998</v>
      </c>
      <c r="O103" s="7">
        <v>93.438843917878444</v>
      </c>
      <c r="P103" s="7">
        <v>97.365286699820075</v>
      </c>
      <c r="Q103" s="7">
        <v>97.280861897228249</v>
      </c>
      <c r="R103" s="7">
        <v>103.81710675864785</v>
      </c>
      <c r="S103" s="7">
        <v>126.25314702025759</v>
      </c>
      <c r="T103" s="7">
        <v>140.04979808757034</v>
      </c>
      <c r="U103" s="7">
        <v>152.13902998314722</v>
      </c>
    </row>
    <row r="104" spans="1:22" hidden="1" outlineLevel="1" x14ac:dyDescent="0.3">
      <c r="A104" s="2">
        <v>97</v>
      </c>
      <c r="B104" s="2">
        <v>37</v>
      </c>
      <c r="C104" s="7">
        <v>45.518489977536632</v>
      </c>
      <c r="D104" s="7">
        <v>40.316664233549261</v>
      </c>
      <c r="E104" s="7">
        <v>39.452741761704871</v>
      </c>
      <c r="F104" s="7">
        <v>42.066286987371896</v>
      </c>
      <c r="G104" s="7">
        <v>46.988150422378432</v>
      </c>
      <c r="H104" s="7">
        <v>47.501525521057417</v>
      </c>
      <c r="I104" s="7">
        <v>53.166025657761089</v>
      </c>
      <c r="J104" s="7">
        <v>51.215057497116412</v>
      </c>
      <c r="K104" s="7">
        <v>52.015792482337204</v>
      </c>
      <c r="L104" s="7">
        <v>53.150582719459933</v>
      </c>
      <c r="M104" s="7">
        <v>62.751268194952786</v>
      </c>
      <c r="N104" s="7">
        <v>63.120937229969947</v>
      </c>
      <c r="O104" s="7">
        <v>69.261945203614999</v>
      </c>
      <c r="P104" s="7">
        <v>72.388164505766014</v>
      </c>
      <c r="Q104" s="7">
        <v>75.501831899641317</v>
      </c>
      <c r="R104" s="7">
        <v>75.349821309684359</v>
      </c>
      <c r="S104" s="7">
        <v>80.248847327953825</v>
      </c>
      <c r="T104" s="7">
        <v>97.089279941934578</v>
      </c>
      <c r="U104" s="7">
        <v>107.53387988899682</v>
      </c>
    </row>
    <row r="105" spans="1:22" hidden="1" outlineLevel="1" x14ac:dyDescent="0.3">
      <c r="A105" s="2">
        <v>98</v>
      </c>
      <c r="B105" s="2">
        <v>25</v>
      </c>
      <c r="C105" s="7">
        <v>28.088329245131881</v>
      </c>
      <c r="D105" s="7">
        <v>34.165479971614083</v>
      </c>
      <c r="E105" s="7">
        <v>30.627831384910628</v>
      </c>
      <c r="F105" s="7">
        <v>30.098538228125339</v>
      </c>
      <c r="G105" s="7">
        <v>32.190909714143267</v>
      </c>
      <c r="H105" s="7">
        <v>35.590463182880811</v>
      </c>
      <c r="I105" s="7">
        <v>36.082388838035946</v>
      </c>
      <c r="J105" s="7">
        <v>40.135221955893904</v>
      </c>
      <c r="K105" s="7">
        <v>38.879078320592406</v>
      </c>
      <c r="L105" s="7">
        <v>39.48530750705244</v>
      </c>
      <c r="M105" s="7">
        <v>40.266183999831334</v>
      </c>
      <c r="N105" s="7">
        <v>47.316630960489334</v>
      </c>
      <c r="O105" s="7">
        <v>47.472558460687168</v>
      </c>
      <c r="P105" s="7">
        <v>51.896311614319572</v>
      </c>
      <c r="Q105" s="7">
        <v>54.201470143480137</v>
      </c>
      <c r="R105" s="7">
        <v>56.626095191169625</v>
      </c>
      <c r="S105" s="7">
        <v>56.427423702739176</v>
      </c>
      <c r="T105" s="7">
        <v>59.936317786386311</v>
      </c>
      <c r="U105" s="7">
        <v>72.09619246742372</v>
      </c>
    </row>
    <row r="106" spans="1:22" hidden="1" outlineLevel="1" x14ac:dyDescent="0.3">
      <c r="A106" s="2">
        <v>99</v>
      </c>
      <c r="B106" s="2">
        <v>13</v>
      </c>
      <c r="C106" s="7">
        <v>18.468371514651817</v>
      </c>
      <c r="D106" s="7">
        <v>20.834599082526189</v>
      </c>
      <c r="E106" s="7">
        <v>25.094572035038411</v>
      </c>
      <c r="F106" s="7">
        <v>22.655716605851236</v>
      </c>
      <c r="G106" s="7">
        <v>22.362182212990177</v>
      </c>
      <c r="H106" s="7">
        <v>24.029421969558623</v>
      </c>
      <c r="I106" s="7">
        <v>26.27995997931248</v>
      </c>
      <c r="J106" s="7">
        <v>26.721374059183745</v>
      </c>
      <c r="K106" s="7">
        <v>29.486149013749845</v>
      </c>
      <c r="L106" s="7">
        <v>28.707509122296152</v>
      </c>
      <c r="M106" s="7">
        <v>29.131803810595571</v>
      </c>
      <c r="N106" s="7">
        <v>29.652082298333518</v>
      </c>
      <c r="O106" s="7">
        <v>34.633249889611136</v>
      </c>
      <c r="P106" s="7">
        <v>34.643162548668457</v>
      </c>
      <c r="Q106" s="7">
        <v>37.699263880475776</v>
      </c>
      <c r="R106" s="7">
        <v>39.372803377056115</v>
      </c>
      <c r="S106" s="7">
        <v>41.162910844874162</v>
      </c>
      <c r="T106" s="7">
        <v>40.961937349420445</v>
      </c>
      <c r="U106" s="7">
        <v>43.377751599728583</v>
      </c>
    </row>
    <row r="107" spans="1:22" hidden="1" outlineLevel="1" x14ac:dyDescent="0.3">
      <c r="A107" s="2">
        <v>100</v>
      </c>
      <c r="B107" s="2">
        <v>35</v>
      </c>
      <c r="C107" s="7">
        <v>32.896338105385937</v>
      </c>
      <c r="D107" s="7">
        <v>35.178157896497574</v>
      </c>
      <c r="E107" s="7">
        <v>38.447977313051233</v>
      </c>
      <c r="F107" s="7">
        <v>43.412337383781221</v>
      </c>
      <c r="G107" s="7">
        <v>45.103030324169374</v>
      </c>
      <c r="H107" s="7">
        <v>46.16127027904529</v>
      </c>
      <c r="I107" s="7">
        <v>48.106923530705693</v>
      </c>
      <c r="J107" s="7">
        <v>50.926667737869685</v>
      </c>
      <c r="K107" s="7">
        <v>53.117545805830666</v>
      </c>
      <c r="L107" s="7">
        <v>56.394509977327317</v>
      </c>
      <c r="M107" s="7">
        <v>58.08069437175827</v>
      </c>
      <c r="N107" s="7">
        <v>59.508691237416301</v>
      </c>
      <c r="O107" s="7">
        <v>60.828007609139902</v>
      </c>
      <c r="P107" s="7">
        <v>65.040102017159512</v>
      </c>
      <c r="Q107" s="7">
        <v>67.819850075319621</v>
      </c>
      <c r="R107" s="7">
        <v>71.727617997498726</v>
      </c>
      <c r="S107" s="7">
        <v>75.484344090050996</v>
      </c>
      <c r="T107" s="7">
        <v>79.244304646767759</v>
      </c>
      <c r="U107" s="7">
        <v>81.627309041471378</v>
      </c>
    </row>
    <row r="108" spans="1:22" collapsed="1" x14ac:dyDescent="0.3">
      <c r="A108" s="8" t="s">
        <v>122</v>
      </c>
      <c r="B108" s="9">
        <f>SUM(B7:B107)</f>
        <v>108234</v>
      </c>
      <c r="C108" s="9">
        <f>SUM(C7:C107)</f>
        <v>110240.39577859045</v>
      </c>
      <c r="D108" s="9">
        <f t="shared" ref="D108:T108" si="0">SUM(D7:D107)</f>
        <v>112728.66130571977</v>
      </c>
      <c r="E108" s="9">
        <f t="shared" si="0"/>
        <v>116096.1008326783</v>
      </c>
      <c r="F108" s="9">
        <f t="shared" si="0"/>
        <v>118988.4961797838</v>
      </c>
      <c r="G108" s="9">
        <f t="shared" si="0"/>
        <v>121654.26990811597</v>
      </c>
      <c r="H108" s="9">
        <f t="shared" si="0"/>
        <v>124822.76490945776</v>
      </c>
      <c r="I108" s="9">
        <f t="shared" si="0"/>
        <v>128083.01054820578</v>
      </c>
      <c r="J108" s="9">
        <f t="shared" si="0"/>
        <v>131526.85074988991</v>
      </c>
      <c r="K108" s="9">
        <f t="shared" si="0"/>
        <v>134803.34211339155</v>
      </c>
      <c r="L108" s="9">
        <f t="shared" si="0"/>
        <v>137914.28182882143</v>
      </c>
      <c r="M108" s="9">
        <f t="shared" si="0"/>
        <v>140752.0563712107</v>
      </c>
      <c r="N108" s="9">
        <f t="shared" si="0"/>
        <v>143378.26399587753</v>
      </c>
      <c r="O108" s="9">
        <f t="shared" si="0"/>
        <v>145952.2195434079</v>
      </c>
      <c r="P108" s="9">
        <f t="shared" si="0"/>
        <v>148200.69197468174</v>
      </c>
      <c r="Q108" s="9">
        <f t="shared" si="0"/>
        <v>150157.54368545979</v>
      </c>
      <c r="R108" s="9">
        <f t="shared" si="0"/>
        <v>152246.82686743941</v>
      </c>
      <c r="S108" s="9">
        <f t="shared" si="0"/>
        <v>154369.21281568607</v>
      </c>
      <c r="T108" s="9">
        <f t="shared" si="0"/>
        <v>156397.2332431034</v>
      </c>
      <c r="U108" s="9">
        <f>SUM(U7:U107)</f>
        <v>158317.81434947293</v>
      </c>
    </row>
    <row r="110" spans="1:22" x14ac:dyDescent="0.3">
      <c r="A110" s="2" t="s">
        <v>123</v>
      </c>
      <c r="C110" s="7">
        <f>C108-B108</f>
        <v>2006.3957785904495</v>
      </c>
      <c r="D110" s="7">
        <f t="shared" ref="D110:U110" si="1">D108-C108</f>
        <v>2488.2655271293188</v>
      </c>
      <c r="E110" s="7">
        <f t="shared" si="1"/>
        <v>3367.4395269585366</v>
      </c>
      <c r="F110" s="7">
        <f t="shared" si="1"/>
        <v>2892.3953471054992</v>
      </c>
      <c r="G110" s="7">
        <f t="shared" si="1"/>
        <v>2665.7737283321621</v>
      </c>
      <c r="H110" s="7">
        <f t="shared" si="1"/>
        <v>3168.4950013417983</v>
      </c>
      <c r="I110" s="7">
        <f t="shared" si="1"/>
        <v>3260.2456387480197</v>
      </c>
      <c r="J110" s="7">
        <f t="shared" si="1"/>
        <v>3443.8402016841283</v>
      </c>
      <c r="K110" s="7">
        <f t="shared" si="1"/>
        <v>3276.4913635016419</v>
      </c>
      <c r="L110" s="7">
        <f t="shared" si="1"/>
        <v>3110.9397154298786</v>
      </c>
      <c r="M110" s="7">
        <f t="shared" si="1"/>
        <v>2837.7745423892629</v>
      </c>
      <c r="N110" s="7">
        <f t="shared" si="1"/>
        <v>2626.2076246668294</v>
      </c>
      <c r="O110" s="7">
        <f t="shared" si="1"/>
        <v>2573.9555475303787</v>
      </c>
      <c r="P110" s="7">
        <f t="shared" si="1"/>
        <v>2248.4724312738399</v>
      </c>
      <c r="Q110" s="7">
        <f t="shared" si="1"/>
        <v>1956.8517107780499</v>
      </c>
      <c r="R110" s="7">
        <f t="shared" si="1"/>
        <v>2089.283181979612</v>
      </c>
      <c r="S110" s="7">
        <f t="shared" si="1"/>
        <v>2122.3859482466651</v>
      </c>
      <c r="T110" s="7">
        <f t="shared" si="1"/>
        <v>2028.0204274173302</v>
      </c>
      <c r="U110" s="7">
        <f t="shared" si="1"/>
        <v>1920.5811063695292</v>
      </c>
      <c r="V110" s="12">
        <f>U108-B108</f>
        <v>50083.81434947293</v>
      </c>
    </row>
    <row r="111" spans="1:22" x14ac:dyDescent="0.3">
      <c r="A111" s="2" t="s">
        <v>124</v>
      </c>
      <c r="C111" s="10">
        <f>C110/B108</f>
        <v>1.8537573947100261E-2</v>
      </c>
      <c r="D111" s="10">
        <f t="shared" ref="D111:U111" si="2">D110/C108</f>
        <v>2.2571268086943493E-2</v>
      </c>
      <c r="E111" s="10">
        <f t="shared" si="2"/>
        <v>2.9872079451259085E-2</v>
      </c>
      <c r="F111" s="10">
        <f t="shared" si="2"/>
        <v>2.4913802671754835E-2</v>
      </c>
      <c r="G111" s="10">
        <f t="shared" si="2"/>
        <v>2.24036256774298E-2</v>
      </c>
      <c r="H111" s="10">
        <f t="shared" si="2"/>
        <v>2.6045078431977155E-2</v>
      </c>
      <c r="I111" s="10">
        <f t="shared" si="2"/>
        <v>2.6118998734829278E-2</v>
      </c>
      <c r="J111" s="10">
        <f t="shared" si="2"/>
        <v>2.6887564454834485E-2</v>
      </c>
      <c r="K111" s="10">
        <f t="shared" si="2"/>
        <v>2.4911197560201482E-2</v>
      </c>
      <c r="L111" s="10">
        <f t="shared" si="2"/>
        <v>2.3077615633691574E-2</v>
      </c>
      <c r="M111" s="10">
        <f t="shared" si="2"/>
        <v>2.0576364570505434E-2</v>
      </c>
      <c r="N111" s="10">
        <f t="shared" si="2"/>
        <v>1.8658396135546561E-2</v>
      </c>
      <c r="O111" s="10">
        <f t="shared" si="2"/>
        <v>1.795220192932721E-2</v>
      </c>
      <c r="P111" s="10">
        <f t="shared" si="2"/>
        <v>1.5405537773306131E-2</v>
      </c>
      <c r="Q111" s="10">
        <f t="shared" si="2"/>
        <v>1.3204065950733576E-2</v>
      </c>
      <c r="R111" s="10">
        <f t="shared" si="2"/>
        <v>1.3913940856385516E-2</v>
      </c>
      <c r="S111" s="10">
        <f t="shared" si="2"/>
        <v>1.3940428131842882E-2</v>
      </c>
      <c r="T111" s="10">
        <f t="shared" si="2"/>
        <v>1.3137466923788414E-2</v>
      </c>
      <c r="U111" s="10">
        <f t="shared" si="2"/>
        <v>1.228014758665317E-2</v>
      </c>
      <c r="V111" s="13">
        <f>V110/B108</f>
        <v>0.46273642616435623</v>
      </c>
    </row>
  </sheetData>
  <hyperlinks>
    <hyperlink ref="A2" r:id="rId1" display="https://view.officeapps.live.com/op/view.aspx?src=https%3A%2F%2Fwww.nacka.se%2F4971f1%2Fcontentassets%2Fb3e178e946a843378a20da0e22cd9d3a%2Fnacka-bef-prognos-2022-2040.xlsx&amp;wdOrigin=BROWSELINK" xr:uid="{E0ED1AE8-30D4-4AA8-8743-EA378ADD529D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F89EC-DC3B-4521-99B2-A260FE43DA9D}">
  <sheetPr>
    <tabColor theme="1"/>
  </sheetPr>
  <dimension ref="A1:A3"/>
  <sheetViews>
    <sheetView showGridLines="0" workbookViewId="0">
      <selection activeCell="H132" sqref="H132"/>
    </sheetView>
  </sheetViews>
  <sheetFormatPr defaultRowHeight="12.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39A23-FD34-4A73-A9AC-9590A5213E97}">
  <sheetPr>
    <tabColor theme="3"/>
  </sheetPr>
  <dimension ref="A1:AA118"/>
  <sheetViews>
    <sheetView showGridLines="0" topLeftCell="A28" zoomScale="80" zoomScaleNormal="80" workbookViewId="0">
      <selection activeCell="B65" sqref="B65"/>
    </sheetView>
  </sheetViews>
  <sheetFormatPr defaultColWidth="9.1796875" defaultRowHeight="16" outlineLevelRow="1" x14ac:dyDescent="0.5"/>
  <cols>
    <col min="1" max="1" width="9.1796875" style="15"/>
    <col min="2" max="2" width="54.7265625" style="15" customWidth="1"/>
    <col min="3" max="3" width="10.81640625" style="15" customWidth="1"/>
    <col min="4" max="12" width="15.7265625" style="50" customWidth="1"/>
    <col min="13" max="13" width="11.453125" style="15" customWidth="1"/>
    <col min="14" max="14" width="11.1796875" style="15" hidden="1" customWidth="1"/>
    <col min="15" max="15" width="3.81640625" style="15" hidden="1" customWidth="1"/>
    <col min="16" max="16384" width="9.1796875" style="15"/>
  </cols>
  <sheetData>
    <row r="1" spans="1:27" x14ac:dyDescent="0.5">
      <c r="B1" s="318" t="s">
        <v>39</v>
      </c>
      <c r="C1" s="19"/>
    </row>
    <row r="2" spans="1:27" x14ac:dyDescent="0.5">
      <c r="P2" s="166" t="s">
        <v>14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</row>
    <row r="3" spans="1:27" x14ac:dyDescent="0.5">
      <c r="B3" s="455" t="s">
        <v>16</v>
      </c>
      <c r="C3" s="456"/>
      <c r="D3" s="456"/>
      <c r="E3" s="457"/>
      <c r="P3" s="167" t="s">
        <v>40</v>
      </c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1:27" x14ac:dyDescent="0.5">
      <c r="B4" s="90" t="s">
        <v>1</v>
      </c>
      <c r="C4" s="458">
        <f>Projektnamn</f>
        <v>0</v>
      </c>
      <c r="D4" s="458"/>
      <c r="E4" s="459"/>
      <c r="P4" s="167" t="s">
        <v>17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</row>
    <row r="5" spans="1:27" x14ac:dyDescent="0.5">
      <c r="B5" s="91" t="s">
        <v>18</v>
      </c>
      <c r="C5" s="460">
        <f>Startår</f>
        <v>0</v>
      </c>
      <c r="D5" s="460"/>
      <c r="E5" s="461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27" x14ac:dyDescent="0.5">
      <c r="B6" s="92" t="s">
        <v>20</v>
      </c>
      <c r="C6" s="462">
        <f>Förvaltningsår</f>
        <v>0</v>
      </c>
      <c r="D6" s="462"/>
      <c r="E6" s="463"/>
      <c r="P6" s="167" t="s">
        <v>19</v>
      </c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27" x14ac:dyDescent="0.5"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27" x14ac:dyDescent="0.5">
      <c r="B8" s="305" t="s">
        <v>42</v>
      </c>
      <c r="C8" s="110"/>
      <c r="D8" s="306">
        <f>Startår</f>
        <v>0</v>
      </c>
      <c r="E8" s="306">
        <f>D8+1</f>
        <v>1</v>
      </c>
      <c r="F8" s="306">
        <f t="shared" ref="F8:K8" si="0">E8+1</f>
        <v>2</v>
      </c>
      <c r="G8" s="306">
        <f>F8+1</f>
        <v>3</v>
      </c>
      <c r="H8" s="306">
        <f t="shared" si="0"/>
        <v>4</v>
      </c>
      <c r="I8" s="306">
        <f t="shared" si="0"/>
        <v>5</v>
      </c>
      <c r="J8" s="306">
        <f t="shared" si="0"/>
        <v>6</v>
      </c>
      <c r="K8" s="306">
        <f t="shared" si="0"/>
        <v>7</v>
      </c>
      <c r="L8" s="306" t="s">
        <v>22</v>
      </c>
      <c r="N8" s="15" t="s">
        <v>41</v>
      </c>
      <c r="P8" s="167" t="s">
        <v>43</v>
      </c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27" x14ac:dyDescent="0.5">
      <c r="A9" s="297"/>
      <c r="B9" s="307" t="str">
        <f>'2a Kostnader'!B55</f>
        <v>Grundläggande investering</v>
      </c>
      <c r="C9" s="308"/>
      <c r="D9" s="309">
        <f>IF('1b Nyttor'!$D$8='2a Kostnader'!$C$12,'2a Kostnader'!C$55,"-")</f>
        <v>0</v>
      </c>
      <c r="E9" s="309">
        <f>IF('1b Nyttor'!$D$8='2a Kostnader'!$C$12,'2a Kostnader'!D$55,"-")</f>
        <v>0</v>
      </c>
      <c r="F9" s="309">
        <f>IF('1b Nyttor'!$D$8='2a Kostnader'!$C$12,'2a Kostnader'!E$55,"-")</f>
        <v>0</v>
      </c>
      <c r="G9" s="309">
        <f>IF('1b Nyttor'!$D$8='2a Kostnader'!$C$12,'2a Kostnader'!F$55,"-")</f>
        <v>0</v>
      </c>
      <c r="H9" s="309">
        <f>IF('1b Nyttor'!$D$8='2a Kostnader'!$C$12,'2a Kostnader'!G$55,"-")</f>
        <v>0</v>
      </c>
      <c r="I9" s="309">
        <f>IF('1b Nyttor'!$D$8='2a Kostnader'!$C$12,'2a Kostnader'!H$55,"-")</f>
        <v>0</v>
      </c>
      <c r="J9" s="309">
        <f>IF('1b Nyttor'!$D$8='2a Kostnader'!$C$12,'2a Kostnader'!I$55,"-")</f>
        <v>0</v>
      </c>
      <c r="K9" s="309">
        <f>IF('1b Nyttor'!$D$8='2a Kostnader'!$C$12,'2a Kostnader'!J$55,"-")</f>
        <v>0</v>
      </c>
      <c r="L9" s="309">
        <f>SUM(D9:K9)</f>
        <v>0</v>
      </c>
      <c r="N9" s="15" t="b">
        <f>SUM(D9:K9)='2a Kostnader'!K55</f>
        <v>1</v>
      </c>
      <c r="P9" s="167" t="s">
        <v>44</v>
      </c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1:27" x14ac:dyDescent="0.5">
      <c r="A10" s="297"/>
      <c r="B10" s="310" t="str">
        <f>'2a Kostnader'!B68</f>
        <v>Drift/förvaltningskostnader</v>
      </c>
      <c r="C10" s="311"/>
      <c r="D10" s="309">
        <f>IF('1b Nyttor'!$D$8='2a Kostnader'!$C$12,'2a Kostnader'!C68,"-")</f>
        <v>0</v>
      </c>
      <c r="E10" s="309">
        <f>IF('1b Nyttor'!$D$8='2a Kostnader'!$C$12,'2a Kostnader'!D68,"-")</f>
        <v>0</v>
      </c>
      <c r="F10" s="309">
        <f>IF('1b Nyttor'!$D$8='2a Kostnader'!$C$12,'2a Kostnader'!E68,"-")</f>
        <v>0</v>
      </c>
      <c r="G10" s="309">
        <f>IF('1b Nyttor'!$D$8='2a Kostnader'!$C$12,'2a Kostnader'!F68,"-")</f>
        <v>0</v>
      </c>
      <c r="H10" s="309">
        <f>IF('1b Nyttor'!$D$8='2a Kostnader'!$C$12,'2a Kostnader'!G68,"-")</f>
        <v>0</v>
      </c>
      <c r="I10" s="309">
        <f>IF('1b Nyttor'!$D$8='2a Kostnader'!$C$12,'2a Kostnader'!H68,"-")</f>
        <v>0</v>
      </c>
      <c r="J10" s="309">
        <f>IF('1b Nyttor'!$D$8='2a Kostnader'!$C$12,'2a Kostnader'!I68,"-")</f>
        <v>0</v>
      </c>
      <c r="K10" s="309">
        <f>IF('1b Nyttor'!$D$8='2a Kostnader'!$C$12,'2a Kostnader'!J68,"-")</f>
        <v>0</v>
      </c>
      <c r="L10" s="309">
        <f>SUM(D10:K10)</f>
        <v>0</v>
      </c>
      <c r="N10" s="15" t="b">
        <f>SUM(D10:K10)='2a Kostnader'!K68</f>
        <v>1</v>
      </c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27" x14ac:dyDescent="0.5">
      <c r="A11" s="297"/>
      <c r="B11" s="312" t="str">
        <f>'2a Kostnader'!B72</f>
        <v>Kostnader, totalt</v>
      </c>
      <c r="C11" s="313"/>
      <c r="D11" s="314">
        <f>IF('1b Nyttor'!$D$8='2a Kostnader'!$C$12,'2a Kostnader'!C72,"-")</f>
        <v>0</v>
      </c>
      <c r="E11" s="314">
        <f>IF('1b Nyttor'!$D$8='2a Kostnader'!$C$12,'2a Kostnader'!D72,"-")</f>
        <v>0</v>
      </c>
      <c r="F11" s="314">
        <f>IF('1b Nyttor'!$D$8='2a Kostnader'!$C$12,'2a Kostnader'!E72,"-")</f>
        <v>0</v>
      </c>
      <c r="G11" s="314">
        <f>IF('1b Nyttor'!$D$8='2a Kostnader'!$C$12,'2a Kostnader'!F72,"-")</f>
        <v>0</v>
      </c>
      <c r="H11" s="314">
        <f>IF('1b Nyttor'!$D$8='2a Kostnader'!$C$12,'2a Kostnader'!G72,"-")</f>
        <v>0</v>
      </c>
      <c r="I11" s="314">
        <f>IF('1b Nyttor'!$D$8='2a Kostnader'!$C$12,'2a Kostnader'!H72,"-")</f>
        <v>0</v>
      </c>
      <c r="J11" s="314">
        <f>IF('1b Nyttor'!$D$8='2a Kostnader'!$C$12,'2a Kostnader'!I72,"-")</f>
        <v>0</v>
      </c>
      <c r="K11" s="314">
        <f>IF('1b Nyttor'!$D$8='2a Kostnader'!$C$12,'2a Kostnader'!J72,"-")</f>
        <v>0</v>
      </c>
      <c r="L11" s="314">
        <f>SUM(L9:L10)</f>
        <v>0</v>
      </c>
      <c r="N11" s="15" t="b">
        <f>SUM(D11:K11)='2a Kostnader'!K72</f>
        <v>1</v>
      </c>
      <c r="P11" s="170" t="s">
        <v>191</v>
      </c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1:27" x14ac:dyDescent="0.5"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27" s="51" customFormat="1" ht="16.5" thickBot="1" x14ac:dyDescent="0.55000000000000004">
      <c r="D13" s="52"/>
      <c r="E13" s="52"/>
      <c r="F13" s="52"/>
      <c r="G13" s="52"/>
      <c r="H13" s="52"/>
      <c r="I13" s="52"/>
      <c r="J13" s="52"/>
      <c r="K13" s="52"/>
      <c r="L13" s="52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</row>
    <row r="14" spans="1:27" ht="16.5" thickTop="1" x14ac:dyDescent="0.5">
      <c r="K14" s="65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1:27" ht="30" customHeight="1" x14ac:dyDescent="0.55000000000000004">
      <c r="B15" s="125" t="s">
        <v>45</v>
      </c>
      <c r="C15" s="21"/>
      <c r="D15" s="22">
        <f>Startår</f>
        <v>0</v>
      </c>
      <c r="E15" s="22">
        <f>D15+1</f>
        <v>1</v>
      </c>
      <c r="F15" s="22">
        <f t="shared" ref="F15:K15" si="1">E15+1</f>
        <v>2</v>
      </c>
      <c r="G15" s="22">
        <f>F15+1</f>
        <v>3</v>
      </c>
      <c r="H15" s="22">
        <f t="shared" si="1"/>
        <v>4</v>
      </c>
      <c r="I15" s="22">
        <f t="shared" si="1"/>
        <v>5</v>
      </c>
      <c r="J15" s="22">
        <f t="shared" si="1"/>
        <v>6</v>
      </c>
      <c r="K15" s="23">
        <f t="shared" si="1"/>
        <v>7</v>
      </c>
      <c r="L15" s="22" t="s">
        <v>22</v>
      </c>
      <c r="P15" s="168" t="s">
        <v>46</v>
      </c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27" ht="15" customHeight="1" x14ac:dyDescent="0.55000000000000004">
      <c r="B16" s="21"/>
      <c r="C16" s="21"/>
      <c r="D16" s="53"/>
      <c r="E16" s="53"/>
      <c r="F16" s="53"/>
      <c r="G16" s="53"/>
      <c r="H16" s="53"/>
      <c r="I16" s="53"/>
      <c r="J16" s="53"/>
      <c r="K16" s="66"/>
      <c r="L16" s="53"/>
      <c r="P16" s="167" t="s">
        <v>47</v>
      </c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2:27" x14ac:dyDescent="0.5">
      <c r="B17" s="354" t="s">
        <v>48</v>
      </c>
      <c r="C17" s="111"/>
      <c r="D17" s="356"/>
      <c r="E17" s="342"/>
      <c r="F17" s="342"/>
      <c r="G17" s="342"/>
      <c r="H17" s="342"/>
      <c r="I17" s="342"/>
      <c r="J17" s="342"/>
      <c r="K17" s="342"/>
      <c r="L17" s="112">
        <f>IFERROR(SUM(D17:K17),"0")</f>
        <v>0</v>
      </c>
      <c r="N17" s="29"/>
      <c r="P17" s="167" t="s">
        <v>49</v>
      </c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2:27" x14ac:dyDescent="0.5">
      <c r="B18" s="354"/>
      <c r="C18" s="77"/>
      <c r="D18" s="356"/>
      <c r="E18" s="342"/>
      <c r="F18" s="342"/>
      <c r="G18" s="342"/>
      <c r="H18" s="342"/>
      <c r="I18" s="342"/>
      <c r="J18" s="342"/>
      <c r="K18" s="357"/>
      <c r="L18" s="33">
        <f t="shared" ref="L18:L26" si="2">IFERROR(SUM(D18:K18),"0")</f>
        <v>0</v>
      </c>
      <c r="N18" s="29"/>
      <c r="P18" s="167" t="s">
        <v>50</v>
      </c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2:27" x14ac:dyDescent="0.5">
      <c r="B19" s="354"/>
      <c r="C19" s="77"/>
      <c r="D19" s="356"/>
      <c r="E19" s="342"/>
      <c r="F19" s="342"/>
      <c r="G19" s="342"/>
      <c r="H19" s="342"/>
      <c r="I19" s="342"/>
      <c r="J19" s="342"/>
      <c r="K19" s="357"/>
      <c r="L19" s="33">
        <f t="shared" si="2"/>
        <v>0</v>
      </c>
      <c r="N19" s="2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</row>
    <row r="20" spans="2:27" x14ac:dyDescent="0.5">
      <c r="B20" s="354"/>
      <c r="C20" s="77"/>
      <c r="D20" s="356"/>
      <c r="E20" s="342"/>
      <c r="F20" s="342"/>
      <c r="G20" s="342"/>
      <c r="H20" s="342"/>
      <c r="I20" s="342"/>
      <c r="J20" s="342"/>
      <c r="K20" s="357"/>
      <c r="L20" s="33">
        <f t="shared" si="2"/>
        <v>0</v>
      </c>
      <c r="N20" s="29"/>
      <c r="P20" s="167" t="s">
        <v>51</v>
      </c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</row>
    <row r="21" spans="2:27" x14ac:dyDescent="0.5">
      <c r="B21" s="354"/>
      <c r="C21" s="77"/>
      <c r="D21" s="356"/>
      <c r="E21" s="342"/>
      <c r="F21" s="342"/>
      <c r="G21" s="342"/>
      <c r="H21" s="342"/>
      <c r="I21" s="342"/>
      <c r="J21" s="342"/>
      <c r="K21" s="357"/>
      <c r="L21" s="33">
        <f t="shared" si="2"/>
        <v>0</v>
      </c>
      <c r="N21" s="29"/>
      <c r="P21" s="167" t="s">
        <v>52</v>
      </c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</row>
    <row r="22" spans="2:27" x14ac:dyDescent="0.5">
      <c r="B22" s="354"/>
      <c r="C22" s="77"/>
      <c r="D22" s="356"/>
      <c r="E22" s="342"/>
      <c r="F22" s="342"/>
      <c r="G22" s="342"/>
      <c r="H22" s="342"/>
      <c r="I22" s="342"/>
      <c r="J22" s="342"/>
      <c r="K22" s="357"/>
      <c r="L22" s="33">
        <f t="shared" si="2"/>
        <v>0</v>
      </c>
      <c r="N22" s="2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</row>
    <row r="23" spans="2:27" x14ac:dyDescent="0.5">
      <c r="B23" s="354"/>
      <c r="C23" s="77"/>
      <c r="D23" s="356"/>
      <c r="E23" s="342"/>
      <c r="F23" s="342"/>
      <c r="G23" s="342"/>
      <c r="H23" s="342"/>
      <c r="I23" s="342"/>
      <c r="J23" s="342"/>
      <c r="K23" s="357"/>
      <c r="L23" s="33">
        <f t="shared" si="2"/>
        <v>0</v>
      </c>
      <c r="N23" s="29"/>
      <c r="P23" s="167" t="s">
        <v>53</v>
      </c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</row>
    <row r="24" spans="2:27" x14ac:dyDescent="0.5">
      <c r="B24" s="354"/>
      <c r="C24" s="77"/>
      <c r="D24" s="356"/>
      <c r="E24" s="342"/>
      <c r="F24" s="342"/>
      <c r="G24" s="342"/>
      <c r="H24" s="342"/>
      <c r="I24" s="342"/>
      <c r="J24" s="342"/>
      <c r="K24" s="357"/>
      <c r="L24" s="33">
        <f t="shared" si="2"/>
        <v>0</v>
      </c>
      <c r="N24" s="2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</row>
    <row r="25" spans="2:27" x14ac:dyDescent="0.5">
      <c r="B25" s="354"/>
      <c r="C25" s="77"/>
      <c r="D25" s="356"/>
      <c r="E25" s="342"/>
      <c r="F25" s="342"/>
      <c r="G25" s="342"/>
      <c r="H25" s="342"/>
      <c r="I25" s="342"/>
      <c r="J25" s="342"/>
      <c r="K25" s="357"/>
      <c r="L25" s="33">
        <f t="shared" si="2"/>
        <v>0</v>
      </c>
      <c r="N25" s="2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</row>
    <row r="26" spans="2:27" ht="16.5" thickBot="1" x14ac:dyDescent="0.55000000000000004">
      <c r="B26" s="355"/>
      <c r="C26" s="77"/>
      <c r="D26" s="358"/>
      <c r="E26" s="345"/>
      <c r="F26" s="345"/>
      <c r="G26" s="345"/>
      <c r="H26" s="345"/>
      <c r="I26" s="345"/>
      <c r="J26" s="345"/>
      <c r="K26" s="359"/>
      <c r="L26" s="88">
        <f t="shared" si="2"/>
        <v>0</v>
      </c>
      <c r="N26" s="2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</row>
    <row r="27" spans="2:27" x14ac:dyDescent="0.5">
      <c r="B27" s="55" t="str">
        <f>$B$15&amp;", årlig nytta totalt (sek)"</f>
        <v>Finansiella nyttor 💰, årlig nytta totalt (sek)</v>
      </c>
      <c r="C27" s="77"/>
      <c r="D27" s="33">
        <f>IFERROR(SUM(D17:D26),"0")</f>
        <v>0</v>
      </c>
      <c r="E27" s="31">
        <f t="shared" ref="E27:K27" si="3">IFERROR(SUM(E17:E26),"0")</f>
        <v>0</v>
      </c>
      <c r="F27" s="31">
        <f t="shared" si="3"/>
        <v>0</v>
      </c>
      <c r="G27" s="31">
        <f t="shared" si="3"/>
        <v>0</v>
      </c>
      <c r="H27" s="31">
        <f t="shared" si="3"/>
        <v>0</v>
      </c>
      <c r="I27" s="31">
        <f t="shared" si="3"/>
        <v>0</v>
      </c>
      <c r="J27" s="31">
        <f t="shared" si="3"/>
        <v>0</v>
      </c>
      <c r="K27" s="93">
        <f t="shared" si="3"/>
        <v>0</v>
      </c>
      <c r="L27" s="94">
        <f>IFERROR(SUM(C27:K27),"0")</f>
        <v>0</v>
      </c>
      <c r="N27" s="29"/>
      <c r="P27" s="170" t="s">
        <v>31</v>
      </c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</row>
    <row r="28" spans="2:27" x14ac:dyDescent="0.5">
      <c r="C28" s="56"/>
      <c r="D28" s="57"/>
      <c r="E28" s="57"/>
      <c r="F28" s="57"/>
      <c r="G28" s="57"/>
      <c r="H28" s="57"/>
      <c r="I28" s="57"/>
      <c r="J28" s="57"/>
      <c r="K28" s="67"/>
      <c r="L28" s="57"/>
      <c r="N28" s="2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</row>
    <row r="29" spans="2:27" ht="30" customHeight="1" x14ac:dyDescent="0.55000000000000004">
      <c r="B29" s="125" t="s">
        <v>54</v>
      </c>
      <c r="C29" s="58"/>
      <c r="D29" s="22">
        <f>Startår</f>
        <v>0</v>
      </c>
      <c r="E29" s="22">
        <f>D29+1</f>
        <v>1</v>
      </c>
      <c r="F29" s="22">
        <f t="shared" ref="F29:K29" si="4">E29+1</f>
        <v>2</v>
      </c>
      <c r="G29" s="22">
        <f>F29+1</f>
        <v>3</v>
      </c>
      <c r="H29" s="22">
        <f t="shared" si="4"/>
        <v>4</v>
      </c>
      <c r="I29" s="22">
        <f t="shared" si="4"/>
        <v>5</v>
      </c>
      <c r="J29" s="22">
        <f t="shared" si="4"/>
        <v>6</v>
      </c>
      <c r="K29" s="23">
        <f t="shared" si="4"/>
        <v>7</v>
      </c>
      <c r="L29" s="22" t="s">
        <v>22</v>
      </c>
      <c r="N29" s="29"/>
      <c r="P29" s="168" t="s">
        <v>55</v>
      </c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</row>
    <row r="30" spans="2:27" ht="15" customHeight="1" x14ac:dyDescent="0.55000000000000004">
      <c r="B30" s="21"/>
      <c r="C30" s="58"/>
      <c r="D30" s="53"/>
      <c r="E30" s="53"/>
      <c r="F30" s="53"/>
      <c r="G30" s="53"/>
      <c r="H30" s="53"/>
      <c r="I30" s="53"/>
      <c r="J30" s="53"/>
      <c r="K30" s="66"/>
      <c r="L30" s="53"/>
      <c r="N30" s="29"/>
      <c r="P30" s="167" t="s">
        <v>56</v>
      </c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</row>
    <row r="31" spans="2:27" x14ac:dyDescent="0.5">
      <c r="B31" s="354" t="s">
        <v>57</v>
      </c>
      <c r="C31" s="111"/>
      <c r="D31" s="356"/>
      <c r="E31" s="342"/>
      <c r="F31" s="342"/>
      <c r="G31" s="342"/>
      <c r="H31" s="342"/>
      <c r="I31" s="342"/>
      <c r="J31" s="342"/>
      <c r="K31" s="342"/>
      <c r="L31" s="112">
        <f>IFERROR(SUM(D31:K31),"0")</f>
        <v>0</v>
      </c>
      <c r="N31" s="29"/>
      <c r="P31" s="167" t="s">
        <v>58</v>
      </c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</row>
    <row r="32" spans="2:27" x14ac:dyDescent="0.5">
      <c r="B32" s="354"/>
      <c r="C32" s="77"/>
      <c r="D32" s="356"/>
      <c r="E32" s="342"/>
      <c r="F32" s="342"/>
      <c r="G32" s="342"/>
      <c r="H32" s="342"/>
      <c r="I32" s="342"/>
      <c r="J32" s="342"/>
      <c r="K32" s="357"/>
      <c r="L32" s="33">
        <f t="shared" ref="L32:L41" si="5">IFERROR(SUM(D32:K32),"0")</f>
        <v>0</v>
      </c>
      <c r="N32" s="29"/>
      <c r="P32" s="167" t="s">
        <v>59</v>
      </c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</row>
    <row r="33" spans="1:27" x14ac:dyDescent="0.5">
      <c r="B33" s="354"/>
      <c r="C33" s="77"/>
      <c r="D33" s="356"/>
      <c r="E33" s="342"/>
      <c r="F33" s="342"/>
      <c r="G33" s="342"/>
      <c r="H33" s="342"/>
      <c r="I33" s="342"/>
      <c r="J33" s="342"/>
      <c r="K33" s="357"/>
      <c r="L33" s="33">
        <f t="shared" si="5"/>
        <v>0</v>
      </c>
      <c r="N33" s="29"/>
      <c r="P33" s="167" t="s">
        <v>127</v>
      </c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</row>
    <row r="34" spans="1:27" x14ac:dyDescent="0.5">
      <c r="B34" s="354"/>
      <c r="C34" s="77"/>
      <c r="D34" s="356"/>
      <c r="E34" s="342"/>
      <c r="F34" s="342"/>
      <c r="G34" s="342"/>
      <c r="H34" s="342"/>
      <c r="I34" s="342"/>
      <c r="J34" s="342"/>
      <c r="K34" s="357"/>
      <c r="L34" s="33">
        <f t="shared" si="5"/>
        <v>0</v>
      </c>
      <c r="P34" s="167" t="s">
        <v>128</v>
      </c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</row>
    <row r="35" spans="1:27" x14ac:dyDescent="0.5">
      <c r="B35" s="354"/>
      <c r="C35" s="77"/>
      <c r="D35" s="356"/>
      <c r="E35" s="342"/>
      <c r="F35" s="342"/>
      <c r="G35" s="342"/>
      <c r="H35" s="342"/>
      <c r="I35" s="342"/>
      <c r="J35" s="342"/>
      <c r="K35" s="357"/>
      <c r="L35" s="33">
        <f t="shared" si="5"/>
        <v>0</v>
      </c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</row>
    <row r="36" spans="1:27" x14ac:dyDescent="0.5">
      <c r="B36" s="354"/>
      <c r="C36" s="77"/>
      <c r="D36" s="356"/>
      <c r="E36" s="342"/>
      <c r="F36" s="342"/>
      <c r="G36" s="342"/>
      <c r="H36" s="342"/>
      <c r="I36" s="342"/>
      <c r="J36" s="342"/>
      <c r="K36" s="357"/>
      <c r="L36" s="33">
        <f t="shared" si="5"/>
        <v>0</v>
      </c>
      <c r="P36" s="167" t="s">
        <v>60</v>
      </c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</row>
    <row r="37" spans="1:27" x14ac:dyDescent="0.5">
      <c r="B37" s="354"/>
      <c r="C37" s="77"/>
      <c r="D37" s="356"/>
      <c r="E37" s="342"/>
      <c r="F37" s="342"/>
      <c r="G37" s="342"/>
      <c r="H37" s="342"/>
      <c r="I37" s="342"/>
      <c r="J37" s="342"/>
      <c r="K37" s="357"/>
      <c r="L37" s="33">
        <f t="shared" si="5"/>
        <v>0</v>
      </c>
      <c r="P37" s="167" t="s">
        <v>61</v>
      </c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</row>
    <row r="38" spans="1:27" x14ac:dyDescent="0.5">
      <c r="B38" s="354"/>
      <c r="C38" s="77"/>
      <c r="D38" s="356"/>
      <c r="E38" s="342"/>
      <c r="F38" s="342"/>
      <c r="G38" s="342"/>
      <c r="H38" s="342"/>
      <c r="I38" s="342"/>
      <c r="J38" s="342"/>
      <c r="K38" s="357"/>
      <c r="L38" s="33">
        <f t="shared" si="5"/>
        <v>0</v>
      </c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</row>
    <row r="39" spans="1:27" x14ac:dyDescent="0.5">
      <c r="B39" s="354"/>
      <c r="C39" s="77"/>
      <c r="D39" s="356"/>
      <c r="E39" s="342"/>
      <c r="F39" s="342"/>
      <c r="G39" s="342"/>
      <c r="H39" s="342"/>
      <c r="I39" s="342"/>
      <c r="J39" s="342"/>
      <c r="K39" s="357"/>
      <c r="L39" s="33">
        <f t="shared" si="5"/>
        <v>0</v>
      </c>
      <c r="P39" s="167" t="s">
        <v>62</v>
      </c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</row>
    <row r="40" spans="1:27" ht="16.5" thickBot="1" x14ac:dyDescent="0.55000000000000004">
      <c r="B40" s="355"/>
      <c r="C40" s="77"/>
      <c r="D40" s="358"/>
      <c r="E40" s="345"/>
      <c r="F40" s="345"/>
      <c r="G40" s="345"/>
      <c r="H40" s="345"/>
      <c r="I40" s="345"/>
      <c r="J40" s="345"/>
      <c r="K40" s="359"/>
      <c r="L40" s="89">
        <f t="shared" si="5"/>
        <v>0</v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</row>
    <row r="41" spans="1:27" x14ac:dyDescent="0.5">
      <c r="B41" s="55" t="str">
        <f>$B$29&amp;", årlig nytta totalt (sek)"</f>
        <v>Omfördelningsnyttor ↺, årlig nytta totalt (sek)</v>
      </c>
      <c r="C41" s="78"/>
      <c r="D41" s="76">
        <f>IFERROR(SUM(D31:D40),"0")</f>
        <v>0</v>
      </c>
      <c r="E41" s="76">
        <f t="shared" ref="E41:K41" si="6">IFERROR(SUM(E31:E40),"0")</f>
        <v>0</v>
      </c>
      <c r="F41" s="76">
        <f t="shared" si="6"/>
        <v>0</v>
      </c>
      <c r="G41" s="76">
        <f t="shared" si="6"/>
        <v>0</v>
      </c>
      <c r="H41" s="76">
        <f t="shared" si="6"/>
        <v>0</v>
      </c>
      <c r="I41" s="76">
        <f t="shared" si="6"/>
        <v>0</v>
      </c>
      <c r="J41" s="76">
        <f t="shared" si="6"/>
        <v>0</v>
      </c>
      <c r="K41" s="76">
        <f t="shared" si="6"/>
        <v>0</v>
      </c>
      <c r="L41" s="71">
        <f t="shared" si="5"/>
        <v>0</v>
      </c>
      <c r="P41" s="170" t="s">
        <v>31</v>
      </c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</row>
    <row r="42" spans="1:27" x14ac:dyDescent="0.5">
      <c r="C42" s="48"/>
      <c r="D42" s="59"/>
      <c r="E42" s="59"/>
      <c r="F42" s="59"/>
      <c r="G42" s="59"/>
      <c r="H42" s="59"/>
      <c r="I42" s="59"/>
      <c r="J42" s="59"/>
      <c r="K42" s="68"/>
      <c r="L42" s="59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</row>
    <row r="43" spans="1:27" x14ac:dyDescent="0.5">
      <c r="B43" s="80" t="s">
        <v>63</v>
      </c>
      <c r="C43" s="72"/>
      <c r="D43" s="79">
        <f t="shared" ref="D43:K43" si="7">IFERROR(SUM(D27+D41),"0")</f>
        <v>0</v>
      </c>
      <c r="E43" s="79">
        <f t="shared" si="7"/>
        <v>0</v>
      </c>
      <c r="F43" s="79">
        <f t="shared" si="7"/>
        <v>0</v>
      </c>
      <c r="G43" s="79">
        <f t="shared" si="7"/>
        <v>0</v>
      </c>
      <c r="H43" s="79">
        <f t="shared" si="7"/>
        <v>0</v>
      </c>
      <c r="I43" s="79">
        <f t="shared" si="7"/>
        <v>0</v>
      </c>
      <c r="J43" s="79">
        <f t="shared" si="7"/>
        <v>0</v>
      </c>
      <c r="K43" s="95">
        <f t="shared" si="7"/>
        <v>0</v>
      </c>
      <c r="L43" s="82">
        <f>IFERROR(SUM(D43:K43),"0")</f>
        <v>0</v>
      </c>
      <c r="P43" s="167" t="s">
        <v>64</v>
      </c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</row>
    <row r="44" spans="1:27" s="18" customFormat="1" x14ac:dyDescent="0.5">
      <c r="B44" s="73"/>
      <c r="C44" s="60"/>
      <c r="D44" s="61"/>
      <c r="E44" s="61"/>
      <c r="F44" s="61"/>
      <c r="G44" s="61"/>
      <c r="H44" s="61"/>
      <c r="I44" s="61"/>
      <c r="J44" s="61"/>
      <c r="K44" s="69"/>
      <c r="L44" s="83"/>
      <c r="P44" s="168"/>
      <c r="Q44" s="168"/>
      <c r="R44" s="168"/>
      <c r="S44" s="168"/>
      <c r="T44" s="167"/>
      <c r="U44" s="168"/>
      <c r="V44" s="168"/>
      <c r="W44" s="168"/>
      <c r="X44" s="168"/>
      <c r="Y44" s="168"/>
      <c r="Z44" s="168"/>
      <c r="AA44" s="168"/>
    </row>
    <row r="45" spans="1:27" x14ac:dyDescent="0.5">
      <c r="A45" s="317"/>
      <c r="B45" s="315" t="s">
        <v>181</v>
      </c>
      <c r="C45" s="74"/>
      <c r="D45" s="75" t="str">
        <f>IFERROR((D43/D11)*10,"0,0")</f>
        <v>0,0</v>
      </c>
      <c r="E45" s="75" t="str">
        <f>IFERROR((E43/E11)*10,"0,0")</f>
        <v>0,0</v>
      </c>
      <c r="F45" s="75" t="str">
        <f t="shared" ref="F45" si="8">IFERROR((F43/F11)*10,"0,0")</f>
        <v>0,0</v>
      </c>
      <c r="G45" s="75" t="str">
        <f>IFERROR((G43/G11)*10,"0,0")</f>
        <v>0,0</v>
      </c>
      <c r="H45" s="75" t="str">
        <f>IFERROR((H43/H11)*10,"0,0")</f>
        <v>0,0</v>
      </c>
      <c r="I45" s="75" t="str">
        <f>IFERROR((I43/I11)*10,"0,0")</f>
        <v>0,0</v>
      </c>
      <c r="J45" s="75" t="str">
        <f>IFERROR((J43/J11)*10,"0,0")</f>
        <v>0,0</v>
      </c>
      <c r="K45" s="316" t="str">
        <f>IFERROR((K43/K11)*10,"0,0")</f>
        <v>0,0</v>
      </c>
      <c r="L45" s="75">
        <f>SUM(D45:K45)</f>
        <v>0</v>
      </c>
      <c r="P45" s="303" t="s">
        <v>65</v>
      </c>
      <c r="Q45" s="167"/>
      <c r="R45" s="167"/>
      <c r="S45" s="167"/>
      <c r="T45" s="172"/>
      <c r="U45" s="167"/>
      <c r="V45" s="167"/>
      <c r="W45" s="167"/>
      <c r="X45" s="167"/>
      <c r="Y45" s="167"/>
      <c r="Z45" s="167"/>
      <c r="AA45" s="167"/>
    </row>
    <row r="46" spans="1:27" x14ac:dyDescent="0.5">
      <c r="K46" s="70"/>
      <c r="P46" s="167" t="s">
        <v>180</v>
      </c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</row>
    <row r="47" spans="1:27" ht="30" customHeight="1" x14ac:dyDescent="0.8">
      <c r="B47" s="125" t="s">
        <v>192</v>
      </c>
      <c r="C47" s="21"/>
      <c r="D47" s="22">
        <f>Startår</f>
        <v>0</v>
      </c>
      <c r="E47" s="22">
        <f>D47+1</f>
        <v>1</v>
      </c>
      <c r="F47" s="22">
        <f t="shared" ref="F47:K47" si="9">E47+1</f>
        <v>2</v>
      </c>
      <c r="G47" s="22">
        <f>F47+1</f>
        <v>3</v>
      </c>
      <c r="H47" s="22">
        <f t="shared" si="9"/>
        <v>4</v>
      </c>
      <c r="I47" s="22">
        <f t="shared" si="9"/>
        <v>5</v>
      </c>
      <c r="J47" s="22">
        <f t="shared" si="9"/>
        <v>6</v>
      </c>
      <c r="K47" s="23">
        <f t="shared" si="9"/>
        <v>7</v>
      </c>
      <c r="L47" s="22" t="s">
        <v>22</v>
      </c>
      <c r="M47" s="400" t="s">
        <v>244</v>
      </c>
      <c r="P47" s="168" t="s">
        <v>66</v>
      </c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</row>
    <row r="48" spans="1:27" ht="15" customHeight="1" x14ac:dyDescent="0.55000000000000004">
      <c r="B48" s="21"/>
      <c r="C48" s="21"/>
      <c r="D48" s="22"/>
      <c r="E48" s="22"/>
      <c r="F48" s="22"/>
      <c r="G48" s="22"/>
      <c r="H48" s="22"/>
      <c r="I48" s="22"/>
      <c r="J48" s="22"/>
      <c r="K48" s="23"/>
      <c r="L48" s="22"/>
      <c r="P48" s="167" t="s">
        <v>67</v>
      </c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</row>
    <row r="49" spans="2:27" ht="15" customHeight="1" x14ac:dyDescent="0.5">
      <c r="B49" s="106" t="s">
        <v>68</v>
      </c>
      <c r="C49" s="360"/>
      <c r="D49" s="22"/>
      <c r="E49" s="22"/>
      <c r="F49" s="22"/>
      <c r="G49" s="22"/>
      <c r="H49" s="22"/>
      <c r="I49" s="22"/>
      <c r="J49" s="22"/>
      <c r="K49" s="23"/>
      <c r="L49" s="22"/>
      <c r="P49" s="167" t="s">
        <v>69</v>
      </c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</row>
    <row r="50" spans="2:27" ht="15" customHeight="1" x14ac:dyDescent="0.55000000000000004">
      <c r="B50" s="21"/>
      <c r="C50" s="21"/>
      <c r="D50" s="22"/>
      <c r="E50" s="22"/>
      <c r="F50" s="22"/>
      <c r="G50" s="22"/>
      <c r="H50" s="22"/>
      <c r="I50" s="22"/>
      <c r="J50" s="22"/>
      <c r="K50" s="23"/>
      <c r="L50" s="22"/>
      <c r="P50" s="167" t="s">
        <v>70</v>
      </c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</row>
    <row r="51" spans="2:27" ht="15" customHeight="1" thickBot="1" x14ac:dyDescent="0.55000000000000004">
      <c r="B51" s="453" t="s">
        <v>71</v>
      </c>
      <c r="C51" s="454"/>
      <c r="D51" s="102"/>
      <c r="E51" s="102"/>
      <c r="F51" s="102"/>
      <c r="G51" s="102"/>
      <c r="H51" s="102"/>
      <c r="I51" s="102"/>
      <c r="J51" s="102"/>
      <c r="K51" s="103"/>
      <c r="L51" s="101"/>
      <c r="P51" s="167" t="s">
        <v>72</v>
      </c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</row>
    <row r="52" spans="2:27" x14ac:dyDescent="0.5">
      <c r="B52" s="361" t="s">
        <v>268</v>
      </c>
      <c r="C52" s="362"/>
      <c r="D52" s="362"/>
      <c r="E52" s="362"/>
      <c r="F52" s="362"/>
      <c r="G52" s="362"/>
      <c r="H52" s="362"/>
      <c r="I52" s="362"/>
      <c r="J52" s="362"/>
      <c r="K52" s="362"/>
      <c r="L52" s="109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</row>
    <row r="53" spans="2:27" x14ac:dyDescent="0.5">
      <c r="B53" s="96" t="s">
        <v>73</v>
      </c>
      <c r="C53" s="393"/>
      <c r="D53" s="85"/>
      <c r="E53" s="85"/>
      <c r="F53" s="85"/>
      <c r="G53" s="85"/>
      <c r="H53" s="85"/>
      <c r="I53" s="85"/>
      <c r="J53" s="85"/>
      <c r="K53" s="86"/>
      <c r="L53" s="107"/>
      <c r="P53" s="167" t="s">
        <v>166</v>
      </c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</row>
    <row r="54" spans="2:27" ht="16.5" thickBot="1" x14ac:dyDescent="0.55000000000000004">
      <c r="B54" s="98" t="s">
        <v>74</v>
      </c>
      <c r="C54" s="394"/>
      <c r="D54" s="87"/>
      <c r="E54" s="85"/>
      <c r="F54" s="85"/>
      <c r="G54" s="85"/>
      <c r="H54" s="85"/>
      <c r="I54" s="85"/>
      <c r="J54" s="85"/>
      <c r="K54" s="86"/>
      <c r="L54" s="108"/>
      <c r="P54" s="167" t="s">
        <v>179</v>
      </c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</row>
    <row r="55" spans="2:27" x14ac:dyDescent="0.5">
      <c r="B55" s="99" t="s">
        <v>75</v>
      </c>
      <c r="C55" s="395">
        <f>C54-C53</f>
        <v>0</v>
      </c>
      <c r="D55" s="396"/>
      <c r="E55" s="396"/>
      <c r="F55" s="396"/>
      <c r="G55" s="396"/>
      <c r="H55" s="396"/>
      <c r="I55" s="396"/>
      <c r="J55" s="396"/>
      <c r="K55" s="397"/>
      <c r="L55" s="398">
        <f>SUM(D55:K55)</f>
        <v>0</v>
      </c>
      <c r="M55" s="399">
        <f>L55-C55</f>
        <v>0</v>
      </c>
      <c r="N55" s="15" t="b">
        <f>L55=C55</f>
        <v>1</v>
      </c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</row>
    <row r="56" spans="2:27" x14ac:dyDescent="0.5">
      <c r="B56" s="54"/>
      <c r="C56" s="100"/>
      <c r="K56" s="70"/>
      <c r="L56" s="84"/>
      <c r="P56" s="169" t="s">
        <v>76</v>
      </c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</row>
    <row r="57" spans="2:27" ht="16.5" thickBot="1" x14ac:dyDescent="0.55000000000000004">
      <c r="B57" s="453" t="s">
        <v>78</v>
      </c>
      <c r="C57" s="454"/>
      <c r="D57" s="102"/>
      <c r="E57" s="102"/>
      <c r="F57" s="102"/>
      <c r="G57" s="102"/>
      <c r="H57" s="102"/>
      <c r="I57" s="102"/>
      <c r="J57" s="102"/>
      <c r="K57" s="103"/>
      <c r="L57" s="101"/>
      <c r="P57" s="167" t="s">
        <v>77</v>
      </c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</row>
    <row r="58" spans="2:27" x14ac:dyDescent="0.5">
      <c r="B58" s="361" t="s">
        <v>268</v>
      </c>
      <c r="C58" s="362"/>
      <c r="D58" s="362"/>
      <c r="E58" s="362"/>
      <c r="F58" s="362"/>
      <c r="G58" s="362"/>
      <c r="H58" s="362"/>
      <c r="I58" s="362"/>
      <c r="J58" s="362"/>
      <c r="K58" s="363"/>
      <c r="L58" s="109"/>
      <c r="P58" s="167" t="s">
        <v>79</v>
      </c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</row>
    <row r="59" spans="2:27" x14ac:dyDescent="0.5">
      <c r="B59" s="96" t="s">
        <v>73</v>
      </c>
      <c r="C59" s="393"/>
      <c r="D59" s="85"/>
      <c r="E59" s="85"/>
      <c r="F59" s="85"/>
      <c r="G59" s="85"/>
      <c r="H59" s="85"/>
      <c r="I59" s="85"/>
      <c r="J59" s="85"/>
      <c r="K59" s="86"/>
      <c r="L59" s="107"/>
      <c r="P59" s="167" t="s">
        <v>80</v>
      </c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</row>
    <row r="60" spans="2:27" ht="16.5" thickBot="1" x14ac:dyDescent="0.55000000000000004">
      <c r="B60" s="97" t="s">
        <v>74</v>
      </c>
      <c r="C60" s="394"/>
      <c r="D60" s="87"/>
      <c r="E60" s="85"/>
      <c r="F60" s="85"/>
      <c r="G60" s="85"/>
      <c r="H60" s="85"/>
      <c r="I60" s="85"/>
      <c r="J60" s="85"/>
      <c r="K60" s="86"/>
      <c r="L60" s="108"/>
      <c r="P60" s="167" t="s">
        <v>81</v>
      </c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</row>
    <row r="61" spans="2:27" x14ac:dyDescent="0.5">
      <c r="B61" s="96" t="s">
        <v>75</v>
      </c>
      <c r="C61" s="417">
        <f>C60-C59</f>
        <v>0</v>
      </c>
      <c r="D61" s="396"/>
      <c r="E61" s="396"/>
      <c r="F61" s="396"/>
      <c r="G61" s="396"/>
      <c r="H61" s="396"/>
      <c r="I61" s="396"/>
      <c r="J61" s="396"/>
      <c r="K61" s="397"/>
      <c r="L61" s="398">
        <f>SUM(D61:K61)</f>
        <v>0</v>
      </c>
      <c r="M61" s="399">
        <f>L61-C61</f>
        <v>0</v>
      </c>
      <c r="N61" s="15" t="b">
        <f>L61=C61</f>
        <v>1</v>
      </c>
      <c r="P61" s="167" t="s">
        <v>82</v>
      </c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</row>
    <row r="62" spans="2:27" x14ac:dyDescent="0.5">
      <c r="B62" s="54"/>
      <c r="K62" s="70"/>
      <c r="L62" s="84"/>
      <c r="P62" s="167" t="s">
        <v>83</v>
      </c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</row>
    <row r="63" spans="2:27" ht="16.5" thickBot="1" x14ac:dyDescent="0.55000000000000004">
      <c r="B63" s="453" t="s">
        <v>85</v>
      </c>
      <c r="C63" s="454"/>
      <c r="D63" s="102"/>
      <c r="E63" s="102"/>
      <c r="F63" s="102"/>
      <c r="G63" s="102"/>
      <c r="H63" s="102"/>
      <c r="I63" s="102"/>
      <c r="J63" s="102"/>
      <c r="K63" s="103"/>
      <c r="L63" s="101"/>
      <c r="P63" s="167" t="s">
        <v>84</v>
      </c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</row>
    <row r="64" spans="2:27" x14ac:dyDescent="0.5">
      <c r="B64" s="361" t="s">
        <v>268</v>
      </c>
      <c r="C64" s="362"/>
      <c r="D64" s="362"/>
      <c r="E64" s="362"/>
      <c r="F64" s="362"/>
      <c r="G64" s="362"/>
      <c r="H64" s="362"/>
      <c r="I64" s="362"/>
      <c r="J64" s="362"/>
      <c r="K64" s="362"/>
      <c r="L64" s="109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</row>
    <row r="65" spans="2:27" x14ac:dyDescent="0.5">
      <c r="B65" s="96" t="s">
        <v>73</v>
      </c>
      <c r="C65" s="393"/>
      <c r="D65" s="85"/>
      <c r="E65" s="85"/>
      <c r="F65" s="85"/>
      <c r="G65" s="85"/>
      <c r="H65" s="85"/>
      <c r="I65" s="85"/>
      <c r="J65" s="85"/>
      <c r="K65" s="86"/>
      <c r="L65" s="10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</row>
    <row r="66" spans="2:27" ht="16.5" thickBot="1" x14ac:dyDescent="0.55000000000000004">
      <c r="B66" s="97" t="s">
        <v>74</v>
      </c>
      <c r="C66" s="394"/>
      <c r="D66" s="87"/>
      <c r="E66" s="85"/>
      <c r="F66" s="85"/>
      <c r="G66" s="85"/>
      <c r="H66" s="85"/>
      <c r="I66" s="85"/>
      <c r="J66" s="85"/>
      <c r="K66" s="86"/>
      <c r="L66" s="108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</row>
    <row r="67" spans="2:27" x14ac:dyDescent="0.5">
      <c r="B67" s="96" t="s">
        <v>75</v>
      </c>
      <c r="C67" s="417">
        <f>C66-C65</f>
        <v>0</v>
      </c>
      <c r="D67" s="396"/>
      <c r="E67" s="396"/>
      <c r="F67" s="396"/>
      <c r="G67" s="396"/>
      <c r="H67" s="396"/>
      <c r="I67" s="396"/>
      <c r="J67" s="396"/>
      <c r="K67" s="397"/>
      <c r="L67" s="398">
        <f>SUM(D67:K67)</f>
        <v>0</v>
      </c>
      <c r="M67" s="399">
        <f>L67-C67</f>
        <v>0</v>
      </c>
      <c r="N67" s="15" t="b">
        <f>L67=C67</f>
        <v>1</v>
      </c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</row>
    <row r="68" spans="2:27" x14ac:dyDescent="0.5">
      <c r="B68" s="74"/>
      <c r="C68" s="81"/>
      <c r="D68" s="104"/>
      <c r="E68" s="104"/>
      <c r="F68" s="104"/>
      <c r="G68" s="104"/>
      <c r="H68" s="104"/>
      <c r="I68" s="104"/>
      <c r="J68" s="104"/>
      <c r="K68" s="105"/>
      <c r="L68" s="101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</row>
    <row r="69" spans="2:27" ht="16.5" thickBot="1" x14ac:dyDescent="0.55000000000000004">
      <c r="B69" s="453" t="s">
        <v>86</v>
      </c>
      <c r="C69" s="454"/>
      <c r="D69" s="102"/>
      <c r="E69" s="102"/>
      <c r="F69" s="102"/>
      <c r="G69" s="102"/>
      <c r="H69" s="102"/>
      <c r="I69" s="102"/>
      <c r="J69" s="102"/>
      <c r="K69" s="103"/>
      <c r="L69" s="101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</row>
    <row r="70" spans="2:27" hidden="1" outlineLevel="1" x14ac:dyDescent="0.5">
      <c r="B70" s="361" t="s">
        <v>237</v>
      </c>
      <c r="C70" s="362"/>
      <c r="D70" s="362"/>
      <c r="E70" s="362"/>
      <c r="F70" s="362"/>
      <c r="G70" s="362"/>
      <c r="H70" s="362"/>
      <c r="I70" s="362"/>
      <c r="J70" s="362"/>
      <c r="K70" s="362"/>
      <c r="L70" s="109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</row>
    <row r="71" spans="2:27" hidden="1" outlineLevel="1" x14ac:dyDescent="0.5">
      <c r="B71" s="96" t="s">
        <v>73</v>
      </c>
      <c r="C71" s="393"/>
      <c r="D71" s="85"/>
      <c r="E71" s="85"/>
      <c r="F71" s="85"/>
      <c r="G71" s="85"/>
      <c r="H71" s="85"/>
      <c r="I71" s="85"/>
      <c r="J71" s="85"/>
      <c r="K71" s="86"/>
      <c r="L71" s="10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</row>
    <row r="72" spans="2:27" ht="16.5" hidden="1" outlineLevel="1" thickBot="1" x14ac:dyDescent="0.55000000000000004">
      <c r="B72" s="97" t="s">
        <v>74</v>
      </c>
      <c r="C72" s="394"/>
      <c r="D72" s="87"/>
      <c r="E72" s="85"/>
      <c r="F72" s="85"/>
      <c r="G72" s="85"/>
      <c r="H72" s="85"/>
      <c r="I72" s="85"/>
      <c r="J72" s="85"/>
      <c r="K72" s="86"/>
      <c r="L72" s="108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</row>
    <row r="73" spans="2:27" hidden="1" outlineLevel="1" x14ac:dyDescent="0.5">
      <c r="B73" s="96" t="s">
        <v>75</v>
      </c>
      <c r="C73" s="417">
        <f>C72-C71</f>
        <v>0</v>
      </c>
      <c r="D73" s="396"/>
      <c r="E73" s="396"/>
      <c r="F73" s="396"/>
      <c r="G73" s="396"/>
      <c r="H73" s="396"/>
      <c r="I73" s="396"/>
      <c r="J73" s="396"/>
      <c r="K73" s="397"/>
      <c r="L73" s="398">
        <f>SUM(D73:K73)</f>
        <v>0</v>
      </c>
      <c r="M73" s="399">
        <f>L73-C73</f>
        <v>0</v>
      </c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</row>
    <row r="74" spans="2:27" collapsed="1" x14ac:dyDescent="0.5">
      <c r="B74" s="74"/>
      <c r="C74" s="81"/>
      <c r="D74" s="104"/>
      <c r="E74" s="104"/>
      <c r="F74" s="104"/>
      <c r="G74" s="104"/>
      <c r="H74" s="104"/>
      <c r="I74" s="104"/>
      <c r="J74" s="104"/>
      <c r="K74" s="105"/>
      <c r="L74" s="101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</row>
    <row r="75" spans="2:27" ht="16.5" thickBot="1" x14ac:dyDescent="0.55000000000000004">
      <c r="B75" s="453" t="s">
        <v>87</v>
      </c>
      <c r="C75" s="454"/>
      <c r="D75" s="102"/>
      <c r="E75" s="102"/>
      <c r="F75" s="102"/>
      <c r="G75" s="102"/>
      <c r="H75" s="102"/>
      <c r="I75" s="102"/>
      <c r="J75" s="102"/>
      <c r="K75" s="103"/>
      <c r="L75" s="101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</row>
    <row r="76" spans="2:27" hidden="1" outlineLevel="1" x14ac:dyDescent="0.5">
      <c r="B76" s="361" t="s">
        <v>238</v>
      </c>
      <c r="C76" s="362"/>
      <c r="D76" s="362"/>
      <c r="E76" s="362"/>
      <c r="F76" s="362"/>
      <c r="G76" s="362"/>
      <c r="H76" s="362"/>
      <c r="I76" s="362"/>
      <c r="J76" s="362"/>
      <c r="K76" s="362"/>
      <c r="L76" s="109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</row>
    <row r="77" spans="2:27" hidden="1" outlineLevel="1" x14ac:dyDescent="0.5">
      <c r="B77" s="96" t="s">
        <v>73</v>
      </c>
      <c r="C77" s="393"/>
      <c r="D77" s="85"/>
      <c r="E77" s="85"/>
      <c r="F77" s="85"/>
      <c r="G77" s="85"/>
      <c r="H77" s="85"/>
      <c r="I77" s="85"/>
      <c r="J77" s="85"/>
      <c r="K77" s="86"/>
      <c r="L77" s="10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</row>
    <row r="78" spans="2:27" ht="16.5" hidden="1" outlineLevel="1" thickBot="1" x14ac:dyDescent="0.55000000000000004">
      <c r="B78" s="97" t="s">
        <v>74</v>
      </c>
      <c r="C78" s="394"/>
      <c r="D78" s="87"/>
      <c r="E78" s="85"/>
      <c r="F78" s="85"/>
      <c r="G78" s="85"/>
      <c r="H78" s="85"/>
      <c r="I78" s="85"/>
      <c r="J78" s="85"/>
      <c r="K78" s="86"/>
      <c r="L78" s="108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</row>
    <row r="79" spans="2:27" hidden="1" outlineLevel="1" x14ac:dyDescent="0.5">
      <c r="B79" s="96" t="s">
        <v>75</v>
      </c>
      <c r="C79" s="417">
        <f>C78-C77</f>
        <v>0</v>
      </c>
      <c r="D79" s="396"/>
      <c r="E79" s="396"/>
      <c r="F79" s="396"/>
      <c r="G79" s="396"/>
      <c r="H79" s="396"/>
      <c r="I79" s="396"/>
      <c r="J79" s="396"/>
      <c r="K79" s="397"/>
      <c r="L79" s="398">
        <f>SUM(D79:K79)</f>
        <v>0</v>
      </c>
      <c r="M79" s="399">
        <f>L79-C79</f>
        <v>0</v>
      </c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</row>
    <row r="80" spans="2:27" collapsed="1" x14ac:dyDescent="0.5">
      <c r="B80" s="388"/>
      <c r="C80" s="389"/>
      <c r="D80" s="390"/>
      <c r="E80" s="390"/>
      <c r="F80" s="390"/>
      <c r="G80" s="390"/>
      <c r="H80" s="390"/>
      <c r="I80" s="390"/>
      <c r="J80" s="390"/>
      <c r="K80" s="391"/>
      <c r="L80" s="392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</row>
    <row r="81" spans="2:27" ht="16.5" thickBot="1" x14ac:dyDescent="0.55000000000000004">
      <c r="B81" s="453" t="s">
        <v>232</v>
      </c>
      <c r="C81" s="454"/>
      <c r="D81" s="102"/>
      <c r="E81" s="102"/>
      <c r="F81" s="102"/>
      <c r="G81" s="102"/>
      <c r="H81" s="102"/>
      <c r="I81" s="102"/>
      <c r="J81" s="102"/>
      <c r="K81" s="103"/>
      <c r="L81" s="101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</row>
    <row r="82" spans="2:27" hidden="1" outlineLevel="1" x14ac:dyDescent="0.5">
      <c r="B82" s="361" t="s">
        <v>239</v>
      </c>
      <c r="C82" s="362"/>
      <c r="D82" s="362"/>
      <c r="E82" s="362"/>
      <c r="F82" s="362"/>
      <c r="G82" s="362"/>
      <c r="H82" s="362"/>
      <c r="I82" s="362"/>
      <c r="J82" s="362"/>
      <c r="K82" s="362"/>
      <c r="L82" s="109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</row>
    <row r="83" spans="2:27" hidden="1" outlineLevel="1" x14ac:dyDescent="0.5">
      <c r="B83" s="96" t="s">
        <v>73</v>
      </c>
      <c r="C83" s="393"/>
      <c r="D83" s="85"/>
      <c r="E83" s="85"/>
      <c r="F83" s="85"/>
      <c r="G83" s="85"/>
      <c r="H83" s="85"/>
      <c r="I83" s="85"/>
      <c r="J83" s="85"/>
      <c r="K83" s="86"/>
      <c r="L83" s="10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</row>
    <row r="84" spans="2:27" ht="16.5" hidden="1" outlineLevel="1" thickBot="1" x14ac:dyDescent="0.55000000000000004">
      <c r="B84" s="98" t="s">
        <v>74</v>
      </c>
      <c r="C84" s="394"/>
      <c r="D84" s="87"/>
      <c r="E84" s="85"/>
      <c r="F84" s="85"/>
      <c r="G84" s="85"/>
      <c r="H84" s="85"/>
      <c r="I84" s="85"/>
      <c r="J84" s="85"/>
      <c r="K84" s="86"/>
      <c r="L84" s="108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</row>
    <row r="85" spans="2:27" hidden="1" outlineLevel="1" x14ac:dyDescent="0.5">
      <c r="B85" s="99" t="s">
        <v>75</v>
      </c>
      <c r="C85" s="395">
        <f>C84-C83</f>
        <v>0</v>
      </c>
      <c r="D85" s="396"/>
      <c r="E85" s="396"/>
      <c r="F85" s="396"/>
      <c r="G85" s="396"/>
      <c r="H85" s="396"/>
      <c r="I85" s="396"/>
      <c r="J85" s="396"/>
      <c r="K85" s="397"/>
      <c r="L85" s="398">
        <f>SUM(D85:K85)</f>
        <v>0</v>
      </c>
      <c r="M85" s="399">
        <f>L85-C85</f>
        <v>0</v>
      </c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</row>
    <row r="86" spans="2:27" collapsed="1" x14ac:dyDescent="0.5">
      <c r="B86" s="54"/>
      <c r="C86" s="100"/>
      <c r="K86" s="70"/>
      <c r="L86" s="84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</row>
    <row r="87" spans="2:27" ht="16.5" thickBot="1" x14ac:dyDescent="0.55000000000000004">
      <c r="B87" s="453" t="s">
        <v>233</v>
      </c>
      <c r="C87" s="454"/>
      <c r="D87" s="102"/>
      <c r="E87" s="102"/>
      <c r="F87" s="102"/>
      <c r="G87" s="102"/>
      <c r="H87" s="102"/>
      <c r="I87" s="102"/>
      <c r="J87" s="102"/>
      <c r="K87" s="103"/>
      <c r="L87" s="101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</row>
    <row r="88" spans="2:27" hidden="1" outlineLevel="1" x14ac:dyDescent="0.5">
      <c r="B88" s="361" t="s">
        <v>240</v>
      </c>
      <c r="C88" s="362"/>
      <c r="D88" s="362"/>
      <c r="E88" s="362"/>
      <c r="F88" s="362"/>
      <c r="G88" s="362"/>
      <c r="H88" s="362"/>
      <c r="I88" s="362"/>
      <c r="J88" s="362"/>
      <c r="K88" s="363"/>
      <c r="L88" s="109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</row>
    <row r="89" spans="2:27" hidden="1" outlineLevel="1" x14ac:dyDescent="0.5">
      <c r="B89" s="96" t="s">
        <v>73</v>
      </c>
      <c r="C89" s="393"/>
      <c r="D89" s="85"/>
      <c r="E89" s="85"/>
      <c r="F89" s="85"/>
      <c r="G89" s="85"/>
      <c r="H89" s="85"/>
      <c r="I89" s="85"/>
      <c r="J89" s="85"/>
      <c r="K89" s="86"/>
      <c r="L89" s="10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</row>
    <row r="90" spans="2:27" ht="16.5" hidden="1" outlineLevel="1" thickBot="1" x14ac:dyDescent="0.55000000000000004">
      <c r="B90" s="97" t="s">
        <v>74</v>
      </c>
      <c r="C90" s="394"/>
      <c r="D90" s="87"/>
      <c r="E90" s="85"/>
      <c r="F90" s="85"/>
      <c r="G90" s="85"/>
      <c r="H90" s="85"/>
      <c r="I90" s="85"/>
      <c r="J90" s="85"/>
      <c r="K90" s="86"/>
      <c r="L90" s="108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</row>
    <row r="91" spans="2:27" hidden="1" outlineLevel="1" x14ac:dyDescent="0.5">
      <c r="B91" s="96" t="s">
        <v>75</v>
      </c>
      <c r="C91" s="417">
        <f>C90-C89</f>
        <v>0</v>
      </c>
      <c r="D91" s="396"/>
      <c r="E91" s="396"/>
      <c r="F91" s="396"/>
      <c r="G91" s="396"/>
      <c r="H91" s="396"/>
      <c r="I91" s="396"/>
      <c r="J91" s="396"/>
      <c r="K91" s="397"/>
      <c r="L91" s="398">
        <f>SUM(D91:K91)</f>
        <v>0</v>
      </c>
      <c r="M91" s="399">
        <f>L91-C91</f>
        <v>0</v>
      </c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</row>
    <row r="92" spans="2:27" collapsed="1" x14ac:dyDescent="0.5">
      <c r="B92" s="54"/>
      <c r="K92" s="70"/>
      <c r="L92" s="84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</row>
    <row r="93" spans="2:27" ht="16.5" thickBot="1" x14ac:dyDescent="0.55000000000000004">
      <c r="B93" s="453" t="s">
        <v>234</v>
      </c>
      <c r="C93" s="454"/>
      <c r="D93" s="102"/>
      <c r="E93" s="102"/>
      <c r="F93" s="102"/>
      <c r="G93" s="102"/>
      <c r="H93" s="102"/>
      <c r="I93" s="102"/>
      <c r="J93" s="102"/>
      <c r="K93" s="103"/>
      <c r="L93" s="101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</row>
    <row r="94" spans="2:27" hidden="1" outlineLevel="1" x14ac:dyDescent="0.5">
      <c r="B94" s="361" t="s">
        <v>241</v>
      </c>
      <c r="C94" s="362"/>
      <c r="D94" s="362"/>
      <c r="E94" s="362"/>
      <c r="F94" s="362"/>
      <c r="G94" s="362"/>
      <c r="H94" s="362"/>
      <c r="I94" s="362"/>
      <c r="J94" s="362"/>
      <c r="K94" s="362"/>
      <c r="L94" s="109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</row>
    <row r="95" spans="2:27" hidden="1" outlineLevel="1" x14ac:dyDescent="0.5">
      <c r="B95" s="96" t="s">
        <v>73</v>
      </c>
      <c r="C95" s="393"/>
      <c r="D95" s="85"/>
      <c r="E95" s="85"/>
      <c r="F95" s="85"/>
      <c r="G95" s="85"/>
      <c r="H95" s="85"/>
      <c r="I95" s="85"/>
      <c r="J95" s="85"/>
      <c r="K95" s="86"/>
      <c r="L95" s="10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</row>
    <row r="96" spans="2:27" ht="16.5" hidden="1" outlineLevel="1" thickBot="1" x14ac:dyDescent="0.55000000000000004">
      <c r="B96" s="97" t="s">
        <v>74</v>
      </c>
      <c r="C96" s="394"/>
      <c r="D96" s="87"/>
      <c r="E96" s="85"/>
      <c r="F96" s="85"/>
      <c r="G96" s="85"/>
      <c r="H96" s="85"/>
      <c r="I96" s="85"/>
      <c r="J96" s="85"/>
      <c r="K96" s="86"/>
      <c r="L96" s="108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</row>
    <row r="97" spans="2:27" hidden="1" outlineLevel="1" x14ac:dyDescent="0.5">
      <c r="B97" s="96" t="s">
        <v>75</v>
      </c>
      <c r="C97" s="417">
        <f>C96-C95</f>
        <v>0</v>
      </c>
      <c r="D97" s="396"/>
      <c r="E97" s="396"/>
      <c r="F97" s="396"/>
      <c r="G97" s="396"/>
      <c r="H97" s="396"/>
      <c r="I97" s="396"/>
      <c r="J97" s="396"/>
      <c r="K97" s="397"/>
      <c r="L97" s="398">
        <f>SUM(D97:K97)</f>
        <v>0</v>
      </c>
      <c r="M97" s="399">
        <f>L97-C97</f>
        <v>0</v>
      </c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</row>
    <row r="98" spans="2:27" collapsed="1" x14ac:dyDescent="0.5">
      <c r="B98" s="74"/>
      <c r="C98" s="81"/>
      <c r="D98" s="104"/>
      <c r="E98" s="104"/>
      <c r="F98" s="104"/>
      <c r="G98" s="104"/>
      <c r="H98" s="104"/>
      <c r="I98" s="104"/>
      <c r="J98" s="104"/>
      <c r="K98" s="105"/>
      <c r="L98" s="101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</row>
    <row r="99" spans="2:27" ht="16.5" thickBot="1" x14ac:dyDescent="0.55000000000000004">
      <c r="B99" s="453" t="s">
        <v>235</v>
      </c>
      <c r="C99" s="454"/>
      <c r="D99" s="102"/>
      <c r="E99" s="102"/>
      <c r="F99" s="102"/>
      <c r="G99" s="102"/>
      <c r="H99" s="102"/>
      <c r="I99" s="102"/>
      <c r="J99" s="102"/>
      <c r="K99" s="103"/>
      <c r="L99" s="101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</row>
    <row r="100" spans="2:27" hidden="1" outlineLevel="1" x14ac:dyDescent="0.5">
      <c r="B100" s="361" t="s">
        <v>242</v>
      </c>
      <c r="C100" s="362"/>
      <c r="D100" s="362"/>
      <c r="E100" s="362"/>
      <c r="F100" s="362"/>
      <c r="G100" s="362"/>
      <c r="H100" s="362"/>
      <c r="I100" s="362"/>
      <c r="J100" s="362"/>
      <c r="K100" s="362"/>
      <c r="L100" s="109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</row>
    <row r="101" spans="2:27" hidden="1" outlineLevel="1" x14ac:dyDescent="0.5">
      <c r="B101" s="96" t="s">
        <v>73</v>
      </c>
      <c r="C101" s="393"/>
      <c r="D101" s="85"/>
      <c r="E101" s="85"/>
      <c r="F101" s="85"/>
      <c r="G101" s="85"/>
      <c r="H101" s="85"/>
      <c r="I101" s="85"/>
      <c r="J101" s="85"/>
      <c r="K101" s="86"/>
      <c r="L101" s="10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</row>
    <row r="102" spans="2:27" ht="16.5" hidden="1" outlineLevel="1" thickBot="1" x14ac:dyDescent="0.55000000000000004">
      <c r="B102" s="97" t="s">
        <v>74</v>
      </c>
      <c r="C102" s="394"/>
      <c r="D102" s="87"/>
      <c r="E102" s="85"/>
      <c r="F102" s="85"/>
      <c r="G102" s="85"/>
      <c r="H102" s="85"/>
      <c r="I102" s="85"/>
      <c r="J102" s="85"/>
      <c r="K102" s="86"/>
      <c r="L102" s="108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</row>
    <row r="103" spans="2:27" hidden="1" outlineLevel="1" x14ac:dyDescent="0.5">
      <c r="B103" s="96" t="s">
        <v>75</v>
      </c>
      <c r="C103" s="417">
        <f>C102-C101</f>
        <v>0</v>
      </c>
      <c r="D103" s="396"/>
      <c r="E103" s="396"/>
      <c r="F103" s="396"/>
      <c r="G103" s="396"/>
      <c r="H103" s="396"/>
      <c r="I103" s="396"/>
      <c r="J103" s="396"/>
      <c r="K103" s="397"/>
      <c r="L103" s="398">
        <f>SUM(D103:K103)</f>
        <v>0</v>
      </c>
      <c r="M103" s="399">
        <f>L103-C103</f>
        <v>0</v>
      </c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</row>
    <row r="104" spans="2:27" collapsed="1" x14ac:dyDescent="0.5">
      <c r="B104" s="74"/>
      <c r="C104" s="81"/>
      <c r="D104" s="104"/>
      <c r="E104" s="104"/>
      <c r="F104" s="104"/>
      <c r="G104" s="104"/>
      <c r="H104" s="104"/>
      <c r="I104" s="104"/>
      <c r="J104" s="104"/>
      <c r="K104" s="105"/>
      <c r="L104" s="101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</row>
    <row r="105" spans="2:27" ht="16.5" thickBot="1" x14ac:dyDescent="0.55000000000000004">
      <c r="B105" s="453" t="s">
        <v>236</v>
      </c>
      <c r="C105" s="454"/>
      <c r="D105" s="102"/>
      <c r="E105" s="102"/>
      <c r="F105" s="102"/>
      <c r="G105" s="102"/>
      <c r="H105" s="102"/>
      <c r="I105" s="102"/>
      <c r="J105" s="102"/>
      <c r="K105" s="103"/>
      <c r="L105" s="101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</row>
    <row r="106" spans="2:27" hidden="1" outlineLevel="1" x14ac:dyDescent="0.5">
      <c r="B106" s="361" t="s">
        <v>243</v>
      </c>
      <c r="C106" s="362"/>
      <c r="D106" s="362"/>
      <c r="E106" s="362"/>
      <c r="F106" s="362"/>
      <c r="G106" s="362"/>
      <c r="H106" s="362"/>
      <c r="I106" s="362"/>
      <c r="J106" s="362"/>
      <c r="K106" s="362"/>
      <c r="L106" s="109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</row>
    <row r="107" spans="2:27" hidden="1" outlineLevel="1" x14ac:dyDescent="0.5">
      <c r="B107" s="96" t="s">
        <v>73</v>
      </c>
      <c r="C107" s="393"/>
      <c r="D107" s="85"/>
      <c r="E107" s="85"/>
      <c r="F107" s="85"/>
      <c r="G107" s="85"/>
      <c r="H107" s="85"/>
      <c r="I107" s="85"/>
      <c r="J107" s="85"/>
      <c r="K107" s="86"/>
      <c r="L107" s="10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</row>
    <row r="108" spans="2:27" ht="16.5" hidden="1" outlineLevel="1" thickBot="1" x14ac:dyDescent="0.55000000000000004">
      <c r="B108" s="97" t="s">
        <v>74</v>
      </c>
      <c r="C108" s="394"/>
      <c r="D108" s="87"/>
      <c r="E108" s="85"/>
      <c r="F108" s="85"/>
      <c r="G108" s="85"/>
      <c r="H108" s="85"/>
      <c r="I108" s="85"/>
      <c r="J108" s="85"/>
      <c r="K108" s="86"/>
      <c r="L108" s="108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</row>
    <row r="109" spans="2:27" hidden="1" outlineLevel="1" x14ac:dyDescent="0.5">
      <c r="B109" s="96" t="s">
        <v>75</v>
      </c>
      <c r="C109" s="417">
        <f>C108-C107</f>
        <v>0</v>
      </c>
      <c r="D109" s="396"/>
      <c r="E109" s="396"/>
      <c r="F109" s="396"/>
      <c r="G109" s="396"/>
      <c r="H109" s="396"/>
      <c r="I109" s="396"/>
      <c r="J109" s="396"/>
      <c r="K109" s="397"/>
      <c r="L109" s="398">
        <f>SUM(D109:K109)</f>
        <v>0</v>
      </c>
      <c r="M109" s="399">
        <f>L109-C109</f>
        <v>0</v>
      </c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</row>
    <row r="110" spans="2:27" collapsed="1" x14ac:dyDescent="0.5">
      <c r="B110" s="74"/>
      <c r="C110" s="81"/>
      <c r="D110" s="104"/>
      <c r="E110" s="104"/>
      <c r="F110" s="104"/>
      <c r="G110" s="104"/>
      <c r="H110" s="104"/>
      <c r="I110" s="104"/>
      <c r="J110" s="104"/>
      <c r="K110" s="105"/>
      <c r="L110" s="101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</row>
    <row r="111" spans="2:27" s="18" customFormat="1" x14ac:dyDescent="0.5">
      <c r="B111" s="298" t="s">
        <v>198</v>
      </c>
      <c r="C111" s="401"/>
      <c r="D111" s="402">
        <f t="shared" ref="D111:K111" si="10">IFERROR(SUM(D55:D109),"")</f>
        <v>0</v>
      </c>
      <c r="E111" s="402">
        <f t="shared" si="10"/>
        <v>0</v>
      </c>
      <c r="F111" s="402">
        <f t="shared" si="10"/>
        <v>0</v>
      </c>
      <c r="G111" s="402">
        <f t="shared" si="10"/>
        <v>0</v>
      </c>
      <c r="H111" s="402">
        <f t="shared" si="10"/>
        <v>0</v>
      </c>
      <c r="I111" s="402">
        <f t="shared" si="10"/>
        <v>0</v>
      </c>
      <c r="J111" s="402">
        <f t="shared" si="10"/>
        <v>0</v>
      </c>
      <c r="K111" s="402">
        <f t="shared" si="10"/>
        <v>0</v>
      </c>
      <c r="L111" s="403">
        <f>SUM(D111:K111)</f>
        <v>0</v>
      </c>
      <c r="N111" s="15"/>
      <c r="P111" s="167" t="s">
        <v>88</v>
      </c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</row>
    <row r="112" spans="2:27" x14ac:dyDescent="0.5">
      <c r="B112" s="74"/>
      <c r="C112" s="404"/>
      <c r="D112" s="405"/>
      <c r="E112" s="405"/>
      <c r="F112" s="405"/>
      <c r="G112" s="405"/>
      <c r="H112" s="405"/>
      <c r="I112" s="405"/>
      <c r="J112" s="405"/>
      <c r="K112" s="406"/>
      <c r="L112" s="40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</row>
    <row r="113" spans="2:27" x14ac:dyDescent="0.5">
      <c r="B113" s="40" t="s">
        <v>197</v>
      </c>
      <c r="C113" s="408"/>
      <c r="D113" s="409" t="str">
        <f>IFERROR(D111/$C$49,"")</f>
        <v/>
      </c>
      <c r="E113" s="409" t="str">
        <f t="shared" ref="E113:K113" si="11">IFERROR(E111/$C$49,"")</f>
        <v/>
      </c>
      <c r="F113" s="409" t="str">
        <f t="shared" si="11"/>
        <v/>
      </c>
      <c r="G113" s="409" t="str">
        <f t="shared" si="11"/>
        <v/>
      </c>
      <c r="H113" s="409" t="str">
        <f t="shared" si="11"/>
        <v/>
      </c>
      <c r="I113" s="409" t="str">
        <f t="shared" si="11"/>
        <v/>
      </c>
      <c r="J113" s="409" t="str">
        <f t="shared" si="11"/>
        <v/>
      </c>
      <c r="K113" s="409" t="str">
        <f t="shared" si="11"/>
        <v/>
      </c>
      <c r="L113" s="410">
        <f>SUM(D113:K113)</f>
        <v>0</v>
      </c>
      <c r="P113" s="167" t="s">
        <v>89</v>
      </c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</row>
    <row r="114" spans="2:27" x14ac:dyDescent="0.5">
      <c r="B114" s="74"/>
      <c r="C114" s="404"/>
      <c r="D114" s="405"/>
      <c r="E114" s="405"/>
      <c r="F114" s="405"/>
      <c r="G114" s="405"/>
      <c r="H114" s="405"/>
      <c r="I114" s="405"/>
      <c r="J114" s="405"/>
      <c r="K114" s="406"/>
      <c r="L114" s="40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</row>
    <row r="115" spans="2:27" x14ac:dyDescent="0.5">
      <c r="C115" s="411"/>
      <c r="D115" s="412"/>
      <c r="E115" s="412"/>
      <c r="F115" s="412"/>
      <c r="G115" s="412"/>
      <c r="H115" s="412"/>
      <c r="I115" s="412"/>
      <c r="J115" s="412"/>
      <c r="K115" s="413"/>
      <c r="L115" s="412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</row>
    <row r="116" spans="2:27" x14ac:dyDescent="0.5">
      <c r="B116" s="129" t="s">
        <v>90</v>
      </c>
      <c r="C116" s="414"/>
      <c r="D116" s="415" t="str">
        <f>IFERROR(D45+D113,"0")</f>
        <v>0</v>
      </c>
      <c r="E116" s="415" t="str">
        <f t="shared" ref="E116:K116" si="12">IFERROR(E45+E113,"0")</f>
        <v>0</v>
      </c>
      <c r="F116" s="415" t="str">
        <f t="shared" si="12"/>
        <v>0</v>
      </c>
      <c r="G116" s="415" t="str">
        <f t="shared" si="12"/>
        <v>0</v>
      </c>
      <c r="H116" s="415" t="str">
        <f t="shared" si="12"/>
        <v>0</v>
      </c>
      <c r="I116" s="415" t="str">
        <f t="shared" si="12"/>
        <v>0</v>
      </c>
      <c r="J116" s="415" t="str">
        <f t="shared" si="12"/>
        <v>0</v>
      </c>
      <c r="K116" s="415" t="str">
        <f t="shared" si="12"/>
        <v>0</v>
      </c>
      <c r="L116" s="416">
        <f>IFERROR(SUM(D116:K116),"")</f>
        <v>0</v>
      </c>
      <c r="P116" s="167" t="s">
        <v>91</v>
      </c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</row>
    <row r="117" spans="2:27" s="62" customFormat="1" ht="16.5" thickBot="1" x14ac:dyDescent="0.55000000000000004">
      <c r="D117" s="63"/>
      <c r="E117" s="63"/>
      <c r="F117" s="63"/>
      <c r="G117" s="63"/>
      <c r="H117" s="63"/>
      <c r="I117" s="63"/>
      <c r="J117" s="63"/>
      <c r="K117" s="63"/>
      <c r="L117" s="63"/>
      <c r="P117" s="173" t="s">
        <v>92</v>
      </c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</row>
    <row r="118" spans="2:27" ht="16.5" thickTop="1" x14ac:dyDescent="0.5"/>
  </sheetData>
  <sheetProtection algorithmName="SHA-512" hashValue="O3LhziTujhH+t4vPBB2ZDVlgEAwmS/J9K6ghvhLpLlXkBYAccWQZafksndPXRszYl3AQaVhLhGiPe/y9si1g1A==" saltValue="toQ+cD/blf+v0TLOowx/xw==" spinCount="100000" sheet="1" objects="1" scenarios="1" formatColumns="0" formatRows="0" insertColumns="0" insertRows="0" autoFilter="0"/>
  <mergeCells count="14">
    <mergeCell ref="B81:C81"/>
    <mergeCell ref="B87:C87"/>
    <mergeCell ref="B93:C93"/>
    <mergeCell ref="B99:C99"/>
    <mergeCell ref="B105:C105"/>
    <mergeCell ref="B75:C75"/>
    <mergeCell ref="B63:C63"/>
    <mergeCell ref="B3:E3"/>
    <mergeCell ref="B51:C51"/>
    <mergeCell ref="B57:C57"/>
    <mergeCell ref="B69:C69"/>
    <mergeCell ref="C4:E4"/>
    <mergeCell ref="C5:E5"/>
    <mergeCell ref="C6:E6"/>
  </mergeCells>
  <conditionalFormatting sqref="N61 N55 N67:N114">
    <cfRule type="containsText" dxfId="31" priority="41" operator="containsText" text="SANT">
      <formula>NOT(ISERROR(SEARCH("SANT",N55)))</formula>
    </cfRule>
  </conditionalFormatting>
  <conditionalFormatting sqref="M61">
    <cfRule type="cellIs" dxfId="30" priority="35" operator="equal">
      <formula>0</formula>
    </cfRule>
    <cfRule type="cellIs" dxfId="29" priority="36" operator="notEqual">
      <formula>0</formula>
    </cfRule>
  </conditionalFormatting>
  <conditionalFormatting sqref="M55">
    <cfRule type="cellIs" dxfId="28" priority="17" operator="equal">
      <formula>0</formula>
    </cfRule>
    <cfRule type="cellIs" dxfId="27" priority="18" operator="notEqual">
      <formula>0</formula>
    </cfRule>
  </conditionalFormatting>
  <conditionalFormatting sqref="M67">
    <cfRule type="cellIs" dxfId="26" priority="15" operator="equal">
      <formula>0</formula>
    </cfRule>
    <cfRule type="cellIs" dxfId="25" priority="16" operator="notEqual">
      <formula>0</formula>
    </cfRule>
  </conditionalFormatting>
  <conditionalFormatting sqref="M73">
    <cfRule type="cellIs" dxfId="24" priority="13" operator="equal">
      <formula>0</formula>
    </cfRule>
    <cfRule type="cellIs" dxfId="23" priority="14" operator="notEqual">
      <formula>0</formula>
    </cfRule>
  </conditionalFormatting>
  <conditionalFormatting sqref="M79">
    <cfRule type="cellIs" dxfId="22" priority="11" operator="equal">
      <formula>0</formula>
    </cfRule>
    <cfRule type="cellIs" dxfId="21" priority="12" operator="notEqual">
      <formula>0</formula>
    </cfRule>
  </conditionalFormatting>
  <conditionalFormatting sqref="M85">
    <cfRule type="cellIs" dxfId="20" priority="9" operator="equal">
      <formula>0</formula>
    </cfRule>
    <cfRule type="cellIs" dxfId="19" priority="10" operator="notEqual">
      <formula>0</formula>
    </cfRule>
  </conditionalFormatting>
  <conditionalFormatting sqref="M91">
    <cfRule type="cellIs" dxfId="18" priority="7" operator="equal">
      <formula>0</formula>
    </cfRule>
    <cfRule type="cellIs" dxfId="17" priority="8" operator="notEqual">
      <formula>0</formula>
    </cfRule>
  </conditionalFormatting>
  <conditionalFormatting sqref="M97">
    <cfRule type="cellIs" dxfId="16" priority="5" operator="equal">
      <formula>0</formula>
    </cfRule>
    <cfRule type="cellIs" dxfId="15" priority="6" operator="notEqual">
      <formula>0</formula>
    </cfRule>
  </conditionalFormatting>
  <conditionalFormatting sqref="M103">
    <cfRule type="cellIs" dxfId="14" priority="3" operator="equal">
      <formula>0</formula>
    </cfRule>
    <cfRule type="cellIs" dxfId="13" priority="4" operator="notEqual">
      <formula>0</formula>
    </cfRule>
  </conditionalFormatting>
  <conditionalFormatting sqref="M109">
    <cfRule type="cellIs" dxfId="12" priority="1" operator="equal">
      <formula>0</formula>
    </cfRule>
    <cfRule type="cellIs" dxfId="11" priority="2" operator="not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45B98BEB-471B-459A-BE31-84C2EF9241BE}">
            <xm:f>NOT(ISERROR(SEARCH($N$9,N2)))</xm:f>
            <xm:f>$N$9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N115:N1048576 N20:N30 N34:N41 N2:N6 N8:N16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C6E1-8873-4D8D-A3AE-458C52BF9B9F}">
  <sheetPr>
    <tabColor theme="3"/>
  </sheetPr>
  <dimension ref="A1:Z78"/>
  <sheetViews>
    <sheetView showGridLines="0" zoomScaleNormal="100" workbookViewId="0">
      <selection activeCell="H4" sqref="H4"/>
    </sheetView>
  </sheetViews>
  <sheetFormatPr defaultColWidth="9.1796875" defaultRowHeight="16" outlineLevelRow="1" x14ac:dyDescent="0.5"/>
  <cols>
    <col min="1" max="1" width="64.1796875" style="15" customWidth="1"/>
    <col min="2" max="3" width="9.1796875" style="15"/>
    <col min="4" max="12" width="15.1796875" style="15" bestFit="1" customWidth="1"/>
    <col min="13" max="13" width="3" style="15" customWidth="1"/>
    <col min="14" max="14" width="0" style="15" hidden="1" customWidth="1"/>
    <col min="15" max="15" width="3" style="15" hidden="1" customWidth="1"/>
    <col min="16" max="16384" width="9.1796875" style="15"/>
  </cols>
  <sheetData>
    <row r="1" spans="1:26" ht="16.5" thickBot="1" x14ac:dyDescent="0.55000000000000004">
      <c r="A1" s="467" t="s">
        <v>101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9"/>
    </row>
    <row r="3" spans="1:26" ht="18.5" x14ac:dyDescent="0.55000000000000004">
      <c r="A3" s="21" t="s">
        <v>102</v>
      </c>
      <c r="N3" s="29" t="s">
        <v>41</v>
      </c>
      <c r="P3" s="166" t="s">
        <v>14</v>
      </c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26" x14ac:dyDescent="0.5">
      <c r="A4" s="15" t="s">
        <v>263</v>
      </c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ht="16.5" thickBot="1" x14ac:dyDescent="0.55000000000000004"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1:26" x14ac:dyDescent="0.5">
      <c r="A6" s="134" t="s">
        <v>245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6"/>
      <c r="P6" s="167" t="s">
        <v>205</v>
      </c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spans="1:26" x14ac:dyDescent="0.5">
      <c r="A7" s="137" t="s">
        <v>204</v>
      </c>
      <c r="B7" s="353">
        <v>0.03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P7" s="167" t="s">
        <v>206</v>
      </c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6" x14ac:dyDescent="0.5">
      <c r="A8" s="137"/>
      <c r="B8" s="140"/>
      <c r="C8" s="138"/>
      <c r="D8" s="138"/>
      <c r="E8" s="138"/>
      <c r="F8" s="138"/>
      <c r="G8" s="138"/>
      <c r="H8" s="138"/>
      <c r="I8" s="138" t="s">
        <v>247</v>
      </c>
      <c r="J8" s="138"/>
      <c r="K8" s="138"/>
      <c r="L8" s="139"/>
      <c r="P8" s="167" t="s">
        <v>207</v>
      </c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6" x14ac:dyDescent="0.5">
      <c r="A9" s="137" t="s">
        <v>208</v>
      </c>
      <c r="B9" s="140"/>
      <c r="C9" s="138"/>
      <c r="D9" s="138"/>
      <c r="E9" s="138"/>
      <c r="F9" s="138"/>
      <c r="G9" s="138"/>
      <c r="H9" s="138"/>
      <c r="I9" s="138"/>
      <c r="J9" s="138"/>
      <c r="K9" s="138"/>
      <c r="L9" s="139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26" x14ac:dyDescent="0.5">
      <c r="A10" s="137" t="s">
        <v>246</v>
      </c>
      <c r="B10" s="353" t="s">
        <v>126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9"/>
      <c r="P10" s="167" t="s">
        <v>209</v>
      </c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x14ac:dyDescent="0.5">
      <c r="A11" s="137"/>
      <c r="B11" s="140"/>
      <c r="C11" s="138"/>
      <c r="D11" s="141">
        <f>'1b Nyttor'!D8</f>
        <v>0</v>
      </c>
      <c r="E11" s="141">
        <f>'1b Nyttor'!E8</f>
        <v>1</v>
      </c>
      <c r="F11" s="141">
        <f>'1b Nyttor'!F8</f>
        <v>2</v>
      </c>
      <c r="G11" s="141">
        <f>'1b Nyttor'!G8</f>
        <v>3</v>
      </c>
      <c r="H11" s="141">
        <f>'1b Nyttor'!H8</f>
        <v>4</v>
      </c>
      <c r="I11" s="141">
        <f>'1b Nyttor'!I8</f>
        <v>5</v>
      </c>
      <c r="J11" s="141">
        <f>'1b Nyttor'!J8</f>
        <v>6</v>
      </c>
      <c r="K11" s="141">
        <f>'1b Nyttor'!K8</f>
        <v>7</v>
      </c>
      <c r="L11" s="139"/>
      <c r="P11" s="167" t="s">
        <v>104</v>
      </c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x14ac:dyDescent="0.5">
      <c r="A12" s="137" t="s">
        <v>105</v>
      </c>
      <c r="B12" s="140"/>
      <c r="C12" s="138"/>
      <c r="D12" s="142">
        <f>IF(D11='(DOLD) Befolkning 1 årsklasse'!D6,'(DOLD) Befolkning 1 årsklasse'!D111,0)</f>
        <v>0</v>
      </c>
      <c r="E12" s="142">
        <f>IF(E11='(DOLD) Befolkning 1 årsklasse'!E6,'(DOLD) Befolkning 1 årsklasse'!E111,0)</f>
        <v>0</v>
      </c>
      <c r="F12" s="142">
        <f>IF(F11='(DOLD) Befolkning 1 årsklasse'!F6,'(DOLD) Befolkning 1 årsklasse'!F111,0)</f>
        <v>0</v>
      </c>
      <c r="G12" s="142">
        <f>IF(G11='(DOLD) Befolkning 1 årsklasse'!G6,'(DOLD) Befolkning 1 årsklasse'!G111,0)</f>
        <v>0</v>
      </c>
      <c r="H12" s="142">
        <f>IF(H11='(DOLD) Befolkning 1 årsklasse'!H6,'(DOLD) Befolkning 1 årsklasse'!H111,0)</f>
        <v>0</v>
      </c>
      <c r="I12" s="142">
        <f>IF(I11='(DOLD) Befolkning 1 årsklasse'!I6,'(DOLD) Befolkning 1 årsklasse'!I111,0)</f>
        <v>0</v>
      </c>
      <c r="J12" s="142">
        <f>IF(J11='(DOLD) Befolkning 1 årsklasse'!J6,'(DOLD) Befolkning 1 årsklasse'!J111,0)</f>
        <v>0</v>
      </c>
      <c r="K12" s="142">
        <f>IF(K11='(DOLD) Befolkning 1 årsklasse'!K6,'(DOLD) Befolkning 1 årsklasse'!K111,0)</f>
        <v>0</v>
      </c>
      <c r="L12" s="139"/>
      <c r="P12" s="167" t="s">
        <v>106</v>
      </c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spans="1:26" x14ac:dyDescent="0.5">
      <c r="A13" s="137" t="s">
        <v>107</v>
      </c>
      <c r="B13" s="140"/>
      <c r="C13" s="138"/>
      <c r="D13" s="142">
        <f>IF($B$10="Ja",D12,0%)</f>
        <v>0</v>
      </c>
      <c r="E13" s="142">
        <f t="shared" ref="E13:K13" si="0">IF($B$10="Ja",E12,0%)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>IF($B$10="Ja",I12,0%)</f>
        <v>0</v>
      </c>
      <c r="J13" s="142">
        <f t="shared" si="0"/>
        <v>0</v>
      </c>
      <c r="K13" s="142">
        <f t="shared" si="0"/>
        <v>0</v>
      </c>
      <c r="L13" s="139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26" ht="16.5" thickBot="1" x14ac:dyDescent="0.55000000000000004">
      <c r="A14" s="14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33"/>
      <c r="P14" s="167" t="s">
        <v>108</v>
      </c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26" x14ac:dyDescent="0.5"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ht="16.5" thickBot="1" x14ac:dyDescent="0.55000000000000004">
      <c r="P16" s="170" t="s">
        <v>109</v>
      </c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ht="16.5" thickBot="1" x14ac:dyDescent="0.55000000000000004">
      <c r="A17" s="464" t="s">
        <v>220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6"/>
      <c r="M17" s="18"/>
      <c r="N17" s="18"/>
    </row>
    <row r="18" spans="1:26" ht="16.5" thickBot="1" x14ac:dyDescent="0.55000000000000004"/>
    <row r="19" spans="1:26" x14ac:dyDescent="0.5">
      <c r="A19" s="152" t="s">
        <v>110</v>
      </c>
      <c r="B19" s="153"/>
      <c r="C19" s="153"/>
      <c r="D19" s="153"/>
      <c r="E19" s="153"/>
      <c r="F19" s="154"/>
      <c r="G19" s="154"/>
      <c r="H19" s="154"/>
      <c r="I19" s="154"/>
      <c r="J19" s="154"/>
      <c r="K19" s="154"/>
      <c r="L19" s="161"/>
    </row>
    <row r="20" spans="1:26" x14ac:dyDescent="0.5">
      <c r="A20" s="155" t="s">
        <v>111</v>
      </c>
      <c r="B20" s="145"/>
      <c r="C20" s="145"/>
      <c r="D20" s="145"/>
      <c r="E20" s="146" t="s">
        <v>112</v>
      </c>
      <c r="F20" s="145"/>
      <c r="G20" s="145"/>
      <c r="H20" s="145"/>
      <c r="I20" s="145"/>
      <c r="J20" s="145"/>
      <c r="K20" s="145"/>
      <c r="L20" s="162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x14ac:dyDescent="0.5">
      <c r="A21" s="156" t="s">
        <v>142</v>
      </c>
      <c r="B21" s="145"/>
      <c r="C21" s="145"/>
      <c r="D21" s="145"/>
      <c r="E21" s="146" t="s">
        <v>113</v>
      </c>
      <c r="F21" s="145"/>
      <c r="G21" s="145"/>
      <c r="H21" s="145"/>
      <c r="I21" s="145"/>
      <c r="J21" s="145"/>
      <c r="K21" s="145"/>
      <c r="L21" s="162"/>
    </row>
    <row r="22" spans="1:26" x14ac:dyDescent="0.5">
      <c r="A22" s="156"/>
      <c r="B22" s="145"/>
      <c r="C22" s="145"/>
      <c r="D22" s="145"/>
      <c r="E22" s="146" t="s">
        <v>143</v>
      </c>
      <c r="F22" s="145"/>
      <c r="G22" s="145"/>
      <c r="H22" s="145"/>
      <c r="I22" s="145"/>
      <c r="J22" s="145"/>
      <c r="K22" s="145"/>
      <c r="L22" s="162"/>
    </row>
    <row r="23" spans="1:26" ht="15" customHeight="1" outlineLevel="1" x14ac:dyDescent="0.5">
      <c r="A23" s="157"/>
      <c r="B23" s="29"/>
      <c r="C23" s="29"/>
      <c r="L23" s="25"/>
      <c r="M23" s="29"/>
      <c r="N23" s="29"/>
      <c r="U23" s="382"/>
    </row>
    <row r="24" spans="1:26" ht="15" customHeight="1" outlineLevel="1" x14ac:dyDescent="0.5">
      <c r="A24" s="158" t="s">
        <v>139</v>
      </c>
      <c r="B24" s="29"/>
      <c r="C24" s="29"/>
      <c r="D24" s="147">
        <f>'1b Nyttor'!D8</f>
        <v>0</v>
      </c>
      <c r="E24" s="147">
        <f>'1b Nyttor'!E8</f>
        <v>1</v>
      </c>
      <c r="F24" s="147">
        <f>'1b Nyttor'!F8</f>
        <v>2</v>
      </c>
      <c r="G24" s="147">
        <f>'1b Nyttor'!G8</f>
        <v>3</v>
      </c>
      <c r="H24" s="147">
        <f>'1b Nyttor'!H8</f>
        <v>4</v>
      </c>
      <c r="I24" s="147">
        <f>'1b Nyttor'!I8</f>
        <v>5</v>
      </c>
      <c r="J24" s="147">
        <f>'1b Nyttor'!J8</f>
        <v>6</v>
      </c>
      <c r="K24" s="147">
        <f>'1b Nyttor'!K8</f>
        <v>7</v>
      </c>
      <c r="L24" s="163" t="str">
        <f>'1b Nyttor'!L8</f>
        <v>Totalt</v>
      </c>
      <c r="M24" s="29"/>
      <c r="N24" s="29"/>
    </row>
    <row r="25" spans="1:26" ht="15" customHeight="1" outlineLevel="1" x14ac:dyDescent="0.5">
      <c r="A25" s="159" t="s">
        <v>114</v>
      </c>
      <c r="B25" s="29"/>
      <c r="C25" s="29"/>
      <c r="D25" s="148">
        <f>-IF(D$24='1b Nyttor'!D$8,'1b Nyttor'!D$27,"0")</f>
        <v>0</v>
      </c>
      <c r="E25" s="148">
        <f>-IF(E$24='1b Nyttor'!E$8,'1b Nyttor'!E$27,"0")</f>
        <v>0</v>
      </c>
      <c r="F25" s="148">
        <f>-IF(F$24='1b Nyttor'!F$8,'1b Nyttor'!F$27,"0")</f>
        <v>0</v>
      </c>
      <c r="G25" s="148">
        <f>-IF(G$24='1b Nyttor'!G$8,'1b Nyttor'!G$27,"0")</f>
        <v>0</v>
      </c>
      <c r="H25" s="148">
        <f>-IF(H$24='1b Nyttor'!H$8,'1b Nyttor'!H$27,"0")</f>
        <v>0</v>
      </c>
      <c r="I25" s="148">
        <f>-IF(I$24='1b Nyttor'!I$8,'1b Nyttor'!I$27,"0")</f>
        <v>0</v>
      </c>
      <c r="J25" s="148">
        <f>-IF(J$24='1b Nyttor'!J$8,'1b Nyttor'!J$27,"0")</f>
        <v>0</v>
      </c>
      <c r="K25" s="148">
        <f>-IF(K$24='1b Nyttor'!K$8,'1b Nyttor'!K$27,"0")</f>
        <v>0</v>
      </c>
      <c r="L25" s="149">
        <f>SUM(D25:K25)</f>
        <v>0</v>
      </c>
      <c r="M25" s="29"/>
      <c r="N25" s="29"/>
    </row>
    <row r="26" spans="1:26" ht="15" customHeight="1" outlineLevel="1" x14ac:dyDescent="0.5">
      <c r="A26" s="159" t="s">
        <v>133</v>
      </c>
      <c r="B26" s="29"/>
      <c r="C26" s="29"/>
      <c r="D26" s="148">
        <f>D$25+(D$25*0)</f>
        <v>0</v>
      </c>
      <c r="E26" s="148">
        <f t="shared" ref="E26:K26" si="1">E$25+(E$25*$B$7)</f>
        <v>0</v>
      </c>
      <c r="F26" s="148">
        <f t="shared" si="1"/>
        <v>0</v>
      </c>
      <c r="G26" s="148">
        <f t="shared" si="1"/>
        <v>0</v>
      </c>
      <c r="H26" s="148">
        <f t="shared" si="1"/>
        <v>0</v>
      </c>
      <c r="I26" s="148">
        <f t="shared" si="1"/>
        <v>0</v>
      </c>
      <c r="J26" s="148">
        <f t="shared" si="1"/>
        <v>0</v>
      </c>
      <c r="K26" s="148">
        <f t="shared" si="1"/>
        <v>0</v>
      </c>
      <c r="L26" s="149">
        <f>SUM(D26:K26)</f>
        <v>0</v>
      </c>
      <c r="M26" s="29"/>
      <c r="N26" s="29"/>
    </row>
    <row r="27" spans="1:26" ht="15" customHeight="1" outlineLevel="1" x14ac:dyDescent="0.5">
      <c r="A27" s="159" t="s">
        <v>134</v>
      </c>
      <c r="B27" s="29"/>
      <c r="C27" s="29"/>
      <c r="D27" s="148">
        <f>D26+(D26*D$13)</f>
        <v>0</v>
      </c>
      <c r="E27" s="148">
        <f>E26+(E26*E$13)</f>
        <v>0</v>
      </c>
      <c r="F27" s="148">
        <f>F26+(F26*F$13)</f>
        <v>0</v>
      </c>
      <c r="G27" s="148">
        <f>G26+(G26*G$13)</f>
        <v>0</v>
      </c>
      <c r="H27" s="148">
        <f t="shared" ref="H27:K27" si="2">H26+(H26*H$13)</f>
        <v>0</v>
      </c>
      <c r="I27" s="148">
        <f t="shared" si="2"/>
        <v>0</v>
      </c>
      <c r="J27" s="148">
        <f t="shared" si="2"/>
        <v>0</v>
      </c>
      <c r="K27" s="148">
        <f t="shared" si="2"/>
        <v>0</v>
      </c>
      <c r="L27" s="149">
        <f>SUM(D27:K27)</f>
        <v>0</v>
      </c>
      <c r="M27" s="29"/>
      <c r="N27" s="29"/>
    </row>
    <row r="28" spans="1:26" ht="15" customHeight="1" outlineLevel="1" x14ac:dyDescent="0.5">
      <c r="A28" s="176" t="s">
        <v>131</v>
      </c>
      <c r="B28" s="29"/>
      <c r="C28" s="29"/>
      <c r="D28" s="148">
        <f>D27</f>
        <v>0</v>
      </c>
      <c r="E28" s="148">
        <f>D28+E27</f>
        <v>0</v>
      </c>
      <c r="F28" s="148">
        <f>E28+F27</f>
        <v>0</v>
      </c>
      <c r="G28" s="148">
        <f>F28+G27</f>
        <v>0</v>
      </c>
      <c r="H28" s="148">
        <f>G28+H27</f>
        <v>0</v>
      </c>
      <c r="I28" s="148">
        <f t="shared" ref="I28" si="3">H28+I27</f>
        <v>0</v>
      </c>
      <c r="J28" s="148">
        <f t="shared" ref="J28" si="4">I28+J27</f>
        <v>0</v>
      </c>
      <c r="K28" s="148">
        <f t="shared" ref="K28" si="5">J28+K27</f>
        <v>0</v>
      </c>
      <c r="L28" s="149"/>
      <c r="M28" s="29"/>
      <c r="N28" s="29" t="b">
        <f>L27=K28</f>
        <v>1</v>
      </c>
    </row>
    <row r="29" spans="1:26" ht="15" customHeight="1" outlineLevel="1" x14ac:dyDescent="0.5">
      <c r="A29" s="176"/>
      <c r="B29" s="29"/>
      <c r="C29" s="29"/>
      <c r="D29" s="148"/>
      <c r="E29" s="148"/>
      <c r="F29" s="148"/>
      <c r="G29" s="148"/>
      <c r="H29" s="148"/>
      <c r="I29" s="148"/>
      <c r="J29" s="148"/>
      <c r="K29" s="148"/>
      <c r="L29" s="149"/>
      <c r="M29" s="29"/>
      <c r="N29" s="29"/>
    </row>
    <row r="30" spans="1:26" ht="15" customHeight="1" outlineLevel="1" x14ac:dyDescent="0.5">
      <c r="A30" s="176" t="s">
        <v>115</v>
      </c>
      <c r="B30" s="175"/>
      <c r="C30" s="175"/>
      <c r="D30" s="148">
        <f>-IF(D$24='1b Nyttor'!D$8,'1b Nyttor'!D$41,"0")</f>
        <v>0</v>
      </c>
      <c r="E30" s="148">
        <f>-IF(E$24='1b Nyttor'!E$8,'1b Nyttor'!E$41,"0")</f>
        <v>0</v>
      </c>
      <c r="F30" s="148">
        <f>-IF(F$24='1b Nyttor'!F$8,'1b Nyttor'!F$41,"0")</f>
        <v>0</v>
      </c>
      <c r="G30" s="148">
        <f>-IF(G$24='1b Nyttor'!G$8,'1b Nyttor'!G$41,"0")</f>
        <v>0</v>
      </c>
      <c r="H30" s="148">
        <f>-IF(H$24='1b Nyttor'!H$8,'1b Nyttor'!H$41,"0")</f>
        <v>0</v>
      </c>
      <c r="I30" s="148">
        <f>-IF(I$24='1b Nyttor'!I$8,'1b Nyttor'!I$41,"0")</f>
        <v>0</v>
      </c>
      <c r="J30" s="148">
        <f>-IF(J$24='1b Nyttor'!J$8,'1b Nyttor'!J$41,"0")</f>
        <v>0</v>
      </c>
      <c r="K30" s="148">
        <f>-IF(K$24='1b Nyttor'!K$8,'1b Nyttor'!K$41,"0")</f>
        <v>0</v>
      </c>
      <c r="L30" s="149">
        <f>SUM(D30:K30)</f>
        <v>0</v>
      </c>
      <c r="M30" s="29"/>
      <c r="N30" s="29"/>
    </row>
    <row r="31" spans="1:26" s="178" customFormat="1" ht="15" customHeight="1" outlineLevel="1" x14ac:dyDescent="0.5">
      <c r="A31" s="176" t="s">
        <v>135</v>
      </c>
      <c r="B31" s="175"/>
      <c r="C31" s="175"/>
      <c r="D31" s="148">
        <f>D$30+(D$30*0)</f>
        <v>0</v>
      </c>
      <c r="E31" s="148">
        <f t="shared" ref="E31:K31" si="6">E$30+(E$30*$B$7)</f>
        <v>0</v>
      </c>
      <c r="F31" s="148">
        <f t="shared" si="6"/>
        <v>0</v>
      </c>
      <c r="G31" s="148">
        <f t="shared" si="6"/>
        <v>0</v>
      </c>
      <c r="H31" s="148">
        <f t="shared" si="6"/>
        <v>0</v>
      </c>
      <c r="I31" s="148">
        <f t="shared" si="6"/>
        <v>0</v>
      </c>
      <c r="J31" s="148">
        <f t="shared" si="6"/>
        <v>0</v>
      </c>
      <c r="K31" s="148">
        <f t="shared" si="6"/>
        <v>0</v>
      </c>
      <c r="L31" s="149">
        <f>SUM(D31:K31)</f>
        <v>0</v>
      </c>
      <c r="M31" s="175"/>
      <c r="N31" s="175"/>
    </row>
    <row r="32" spans="1:26" ht="15" customHeight="1" outlineLevel="1" x14ac:dyDescent="0.5">
      <c r="A32" s="176" t="s">
        <v>136</v>
      </c>
      <c r="B32" s="175"/>
      <c r="C32" s="175"/>
      <c r="D32" s="148">
        <f>D31+(D31*D$13)</f>
        <v>0</v>
      </c>
      <c r="E32" s="148">
        <f>E31+(E31*E$13)</f>
        <v>0</v>
      </c>
      <c r="F32" s="148">
        <f>F31+(F31*F$13)</f>
        <v>0</v>
      </c>
      <c r="G32" s="148">
        <f>G31+(G31*G$13)</f>
        <v>0</v>
      </c>
      <c r="H32" s="148">
        <f t="shared" ref="H32:K32" si="7">H31+(H31*H$13)</f>
        <v>0</v>
      </c>
      <c r="I32" s="148">
        <f t="shared" si="7"/>
        <v>0</v>
      </c>
      <c r="J32" s="148">
        <f t="shared" si="7"/>
        <v>0</v>
      </c>
      <c r="K32" s="148">
        <f t="shared" si="7"/>
        <v>0</v>
      </c>
      <c r="L32" s="149">
        <f>SUM(D32:K32)</f>
        <v>0</v>
      </c>
      <c r="M32" s="29"/>
      <c r="N32" s="29"/>
    </row>
    <row r="33" spans="1:21" ht="15" customHeight="1" outlineLevel="1" x14ac:dyDescent="0.5">
      <c r="A33" s="176" t="s">
        <v>132</v>
      </c>
      <c r="B33" s="175"/>
      <c r="C33" s="175"/>
      <c r="D33" s="148">
        <f>D32</f>
        <v>0</v>
      </c>
      <c r="E33" s="148">
        <f t="shared" ref="E33:K33" si="8">D33+E32</f>
        <v>0</v>
      </c>
      <c r="F33" s="148">
        <f t="shared" si="8"/>
        <v>0</v>
      </c>
      <c r="G33" s="148">
        <f t="shared" si="8"/>
        <v>0</v>
      </c>
      <c r="H33" s="148">
        <f t="shared" si="8"/>
        <v>0</v>
      </c>
      <c r="I33" s="148">
        <f t="shared" si="8"/>
        <v>0</v>
      </c>
      <c r="J33" s="148">
        <f t="shared" si="8"/>
        <v>0</v>
      </c>
      <c r="K33" s="148">
        <f t="shared" si="8"/>
        <v>0</v>
      </c>
      <c r="L33" s="177"/>
      <c r="M33" s="109"/>
      <c r="N33" s="29" t="b">
        <f>L32=K33</f>
        <v>1</v>
      </c>
    </row>
    <row r="34" spans="1:21" ht="15" customHeight="1" outlineLevel="1" x14ac:dyDescent="0.5">
      <c r="A34" s="160"/>
      <c r="B34" s="150"/>
      <c r="C34" s="150"/>
      <c r="D34" s="151"/>
      <c r="E34" s="151"/>
      <c r="F34" s="151"/>
      <c r="G34" s="151"/>
      <c r="H34" s="151"/>
      <c r="I34" s="151"/>
      <c r="J34" s="151"/>
      <c r="K34" s="151"/>
      <c r="L34" s="164"/>
      <c r="M34" s="29"/>
      <c r="N34" s="29"/>
    </row>
    <row r="35" spans="1:21" ht="15" customHeight="1" outlineLevel="1" x14ac:dyDescent="0.5">
      <c r="A35" s="109" t="s">
        <v>137</v>
      </c>
      <c r="B35" s="29"/>
      <c r="C35" s="29"/>
      <c r="D35" s="148">
        <f>D$25+D$30</f>
        <v>0</v>
      </c>
      <c r="E35" s="148">
        <f>E$25+E$30</f>
        <v>0</v>
      </c>
      <c r="F35" s="148">
        <f t="shared" ref="F35:K35" si="9">F$25+F$30</f>
        <v>0</v>
      </c>
      <c r="G35" s="148">
        <f t="shared" si="9"/>
        <v>0</v>
      </c>
      <c r="H35" s="148">
        <f t="shared" si="9"/>
        <v>0</v>
      </c>
      <c r="I35" s="148">
        <f t="shared" si="9"/>
        <v>0</v>
      </c>
      <c r="J35" s="148">
        <f t="shared" si="9"/>
        <v>0</v>
      </c>
      <c r="K35" s="148">
        <f t="shared" si="9"/>
        <v>0</v>
      </c>
      <c r="L35" s="149">
        <f>SUM(D35:K35)</f>
        <v>0</v>
      </c>
      <c r="M35" s="29"/>
      <c r="N35" s="29"/>
    </row>
    <row r="36" spans="1:21" ht="15" customHeight="1" outlineLevel="1" x14ac:dyDescent="0.5">
      <c r="A36" s="109" t="s">
        <v>138</v>
      </c>
      <c r="B36" s="29"/>
      <c r="C36" s="29"/>
      <c r="D36" s="148">
        <f>D$26+D$31</f>
        <v>0</v>
      </c>
      <c r="E36" s="148">
        <f t="shared" ref="E36:K36" si="10">E$26+E$31</f>
        <v>0</v>
      </c>
      <c r="F36" s="148">
        <f t="shared" si="10"/>
        <v>0</v>
      </c>
      <c r="G36" s="148">
        <f t="shared" si="10"/>
        <v>0</v>
      </c>
      <c r="H36" s="148">
        <f t="shared" si="10"/>
        <v>0</v>
      </c>
      <c r="I36" s="148">
        <f t="shared" si="10"/>
        <v>0</v>
      </c>
      <c r="J36" s="148">
        <f t="shared" si="10"/>
        <v>0</v>
      </c>
      <c r="K36" s="148">
        <f t="shared" si="10"/>
        <v>0</v>
      </c>
      <c r="L36" s="149">
        <f>SUM(D36:K36)</f>
        <v>0</v>
      </c>
      <c r="M36" s="29"/>
      <c r="N36" s="29"/>
    </row>
    <row r="37" spans="1:21" ht="15" customHeight="1" outlineLevel="1" x14ac:dyDescent="0.5">
      <c r="A37" s="230" t="s">
        <v>140</v>
      </c>
      <c r="B37" s="231"/>
      <c r="C37" s="231"/>
      <c r="D37" s="232">
        <f>D$27+D$32</f>
        <v>0</v>
      </c>
      <c r="E37" s="232">
        <f t="shared" ref="E37:K37" si="11">E$27+E$32</f>
        <v>0</v>
      </c>
      <c r="F37" s="232">
        <f t="shared" si="11"/>
        <v>0</v>
      </c>
      <c r="G37" s="232">
        <f t="shared" si="11"/>
        <v>0</v>
      </c>
      <c r="H37" s="232">
        <f t="shared" si="11"/>
        <v>0</v>
      </c>
      <c r="I37" s="232">
        <f t="shared" si="11"/>
        <v>0</v>
      </c>
      <c r="J37" s="232">
        <f t="shared" si="11"/>
        <v>0</v>
      </c>
      <c r="K37" s="232">
        <f t="shared" si="11"/>
        <v>0</v>
      </c>
      <c r="L37" s="233">
        <f>SUM(D37:K37)</f>
        <v>0</v>
      </c>
      <c r="M37" s="29"/>
      <c r="N37" s="29"/>
    </row>
    <row r="38" spans="1:21" ht="15" customHeight="1" outlineLevel="1" x14ac:dyDescent="0.5">
      <c r="A38" s="230" t="s">
        <v>141</v>
      </c>
      <c r="B38" s="231"/>
      <c r="C38" s="231"/>
      <c r="D38" s="232">
        <f>D37</f>
        <v>0</v>
      </c>
      <c r="E38" s="232">
        <f t="shared" ref="E38:K38" si="12">D38+E37</f>
        <v>0</v>
      </c>
      <c r="F38" s="232">
        <f t="shared" si="12"/>
        <v>0</v>
      </c>
      <c r="G38" s="232">
        <f t="shared" si="12"/>
        <v>0</v>
      </c>
      <c r="H38" s="232">
        <f t="shared" si="12"/>
        <v>0</v>
      </c>
      <c r="I38" s="232">
        <f t="shared" si="12"/>
        <v>0</v>
      </c>
      <c r="J38" s="232">
        <f t="shared" si="12"/>
        <v>0</v>
      </c>
      <c r="K38" s="232">
        <f t="shared" si="12"/>
        <v>0</v>
      </c>
      <c r="L38" s="233"/>
      <c r="M38" s="29"/>
      <c r="N38" s="29" t="b">
        <f>L37=K38</f>
        <v>1</v>
      </c>
    </row>
    <row r="39" spans="1:21" ht="15" customHeight="1" outlineLevel="1" x14ac:dyDescent="0.5">
      <c r="A39" s="109"/>
      <c r="B39" s="29"/>
      <c r="C39" s="29"/>
      <c r="D39" s="77"/>
      <c r="E39" s="77"/>
      <c r="F39" s="77"/>
      <c r="G39" s="77"/>
      <c r="H39" s="77"/>
      <c r="I39" s="77"/>
      <c r="J39" s="77"/>
      <c r="K39" s="77"/>
      <c r="L39" s="165"/>
      <c r="M39" s="29"/>
      <c r="N39" s="29"/>
    </row>
    <row r="40" spans="1:21" ht="15" customHeight="1" outlineLevel="1" x14ac:dyDescent="0.5">
      <c r="A40" s="184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3"/>
      <c r="M40" s="29"/>
      <c r="N40" s="29"/>
      <c r="Q40" s="186"/>
    </row>
    <row r="41" spans="1:21" ht="15" customHeight="1" outlineLevel="1" thickBot="1" x14ac:dyDescent="0.55000000000000004">
      <c r="A41" s="188" t="s">
        <v>193</v>
      </c>
      <c r="B41" s="229">
        <f>-'1b Nyttor'!C49</f>
        <v>0</v>
      </c>
      <c r="C41" s="181"/>
      <c r="D41" s="189"/>
      <c r="E41" s="189"/>
      <c r="F41" s="189"/>
      <c r="G41" s="189"/>
      <c r="H41" s="189"/>
      <c r="I41" s="189"/>
      <c r="J41" s="189"/>
      <c r="K41" s="189"/>
      <c r="L41" s="190"/>
      <c r="M41" s="29"/>
      <c r="N41" s="29"/>
      <c r="Q41" s="186"/>
    </row>
    <row r="42" spans="1:21" ht="15" customHeight="1" outlineLevel="1" x14ac:dyDescent="0.5">
      <c r="B42" s="180"/>
      <c r="C42" s="180"/>
      <c r="D42" s="182"/>
      <c r="E42" s="182"/>
      <c r="F42" s="182"/>
      <c r="G42" s="182"/>
      <c r="H42" s="182"/>
      <c r="I42" s="182"/>
      <c r="J42" s="182"/>
      <c r="K42" s="182"/>
      <c r="L42" s="187"/>
      <c r="M42" s="29"/>
      <c r="N42" s="29"/>
      <c r="Q42" s="186"/>
    </row>
    <row r="43" spans="1:21" ht="15" customHeight="1" outlineLevel="1" x14ac:dyDescent="0.5">
      <c r="A43" s="179"/>
      <c r="B43" s="180"/>
      <c r="C43" s="180"/>
      <c r="D43" s="182"/>
      <c r="E43" s="182"/>
      <c r="F43" s="182"/>
      <c r="G43" s="182"/>
      <c r="H43" s="182"/>
      <c r="I43" s="182"/>
      <c r="J43" s="182"/>
      <c r="K43" s="182"/>
      <c r="L43" s="187"/>
      <c r="M43" s="29"/>
      <c r="N43" s="29"/>
      <c r="Q43" s="186"/>
    </row>
    <row r="44" spans="1:21" ht="15" customHeight="1" outlineLevel="1" x14ac:dyDescent="0.5">
      <c r="A44" s="179"/>
      <c r="B44" s="180"/>
      <c r="C44" s="180"/>
      <c r="D44" s="182"/>
      <c r="E44" s="182"/>
      <c r="F44" s="182"/>
      <c r="G44" s="182"/>
      <c r="H44" s="182"/>
      <c r="I44" s="182"/>
      <c r="J44" s="182"/>
      <c r="K44" s="182"/>
      <c r="L44" s="187"/>
      <c r="M44" s="29"/>
      <c r="N44" s="29"/>
      <c r="Q44" s="186"/>
    </row>
    <row r="45" spans="1:21" ht="15" customHeight="1" outlineLevel="1" x14ac:dyDescent="0.5">
      <c r="A45" s="179"/>
      <c r="B45" s="180"/>
      <c r="C45" s="180"/>
      <c r="D45" s="182"/>
      <c r="E45" s="182"/>
      <c r="F45" s="182"/>
      <c r="G45" s="182"/>
      <c r="H45" s="182"/>
      <c r="I45" s="182"/>
      <c r="J45" s="182"/>
      <c r="K45" s="182"/>
      <c r="L45" s="187"/>
      <c r="M45" s="29"/>
      <c r="N45" s="29"/>
      <c r="Q45" s="186"/>
    </row>
    <row r="46" spans="1:21" ht="15" customHeight="1" outlineLevel="1" x14ac:dyDescent="0.5">
      <c r="A46" s="197"/>
      <c r="B46" s="196"/>
      <c r="C46" s="196"/>
      <c r="D46" s="195"/>
      <c r="E46" s="195"/>
      <c r="F46" s="195"/>
      <c r="G46" s="195"/>
      <c r="H46" s="195"/>
      <c r="I46" s="195"/>
      <c r="J46" s="195"/>
      <c r="K46" s="195"/>
      <c r="L46" s="195"/>
      <c r="M46" s="194"/>
      <c r="N46" s="194"/>
      <c r="O46" s="193"/>
      <c r="P46" s="193"/>
      <c r="Q46" s="192"/>
      <c r="R46" s="193"/>
      <c r="S46" s="193"/>
      <c r="T46" s="193"/>
      <c r="U46" s="193"/>
    </row>
    <row r="47" spans="1:21" ht="15" customHeight="1" outlineLevel="1" x14ac:dyDescent="0.5">
      <c r="A47" s="197"/>
      <c r="B47" s="196"/>
      <c r="C47" s="196"/>
      <c r="D47" s="195"/>
      <c r="E47" s="195"/>
      <c r="F47" s="195"/>
      <c r="G47" s="195"/>
      <c r="H47" s="195"/>
      <c r="I47" s="195"/>
      <c r="J47" s="195"/>
      <c r="K47" s="195"/>
      <c r="L47" s="195"/>
      <c r="M47" s="194"/>
      <c r="N47" s="194"/>
      <c r="O47" s="193"/>
      <c r="P47" s="193"/>
      <c r="Q47" s="192"/>
      <c r="R47" s="193"/>
      <c r="S47" s="193"/>
      <c r="T47" s="193"/>
      <c r="U47" s="193"/>
    </row>
    <row r="48" spans="1:21" ht="15" customHeight="1" x14ac:dyDescent="0.5">
      <c r="A48" s="191"/>
      <c r="B48" s="196"/>
      <c r="C48" s="196"/>
      <c r="D48" s="195"/>
      <c r="E48" s="195"/>
      <c r="F48" s="195"/>
      <c r="G48" s="195"/>
      <c r="H48" s="195"/>
      <c r="I48" s="195"/>
      <c r="J48" s="195"/>
      <c r="K48" s="195"/>
      <c r="L48" s="195"/>
      <c r="M48" s="194"/>
      <c r="N48" s="194"/>
      <c r="O48" s="193"/>
      <c r="P48" s="193"/>
      <c r="Q48" s="192"/>
      <c r="R48" s="193"/>
      <c r="S48" s="193"/>
      <c r="T48" s="193"/>
      <c r="U48" s="193"/>
    </row>
    <row r="49" spans="1:21" x14ac:dyDescent="0.5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</row>
    <row r="50" spans="1:21" x14ac:dyDescent="0.5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</row>
    <row r="51" spans="1:21" x14ac:dyDescent="0.5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</row>
    <row r="52" spans="1:21" x14ac:dyDescent="0.5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</row>
    <row r="53" spans="1:21" x14ac:dyDescent="0.5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</row>
    <row r="54" spans="1:21" x14ac:dyDescent="0.5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</row>
    <row r="55" spans="1:21" x14ac:dyDescent="0.5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</row>
    <row r="56" spans="1:21" x14ac:dyDescent="0.5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</row>
    <row r="57" spans="1:21" x14ac:dyDescent="0.5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</row>
    <row r="58" spans="1:21" x14ac:dyDescent="0.5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</row>
    <row r="59" spans="1:21" x14ac:dyDescent="0.5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</row>
    <row r="60" spans="1:21" x14ac:dyDescent="0.5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</row>
    <row r="61" spans="1:21" x14ac:dyDescent="0.5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</row>
    <row r="62" spans="1:21" x14ac:dyDescent="0.5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</row>
    <row r="63" spans="1:21" x14ac:dyDescent="0.5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</row>
    <row r="64" spans="1:21" x14ac:dyDescent="0.5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</row>
    <row r="65" spans="1:21" x14ac:dyDescent="0.5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</row>
    <row r="66" spans="1:21" x14ac:dyDescent="0.5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</row>
    <row r="67" spans="1:21" x14ac:dyDescent="0.5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</row>
    <row r="68" spans="1:21" x14ac:dyDescent="0.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</row>
    <row r="69" spans="1:21" x14ac:dyDescent="0.5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</row>
    <row r="70" spans="1:21" x14ac:dyDescent="0.5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</row>
    <row r="71" spans="1:21" x14ac:dyDescent="0.5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</row>
    <row r="72" spans="1:21" x14ac:dyDescent="0.5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</row>
    <row r="73" spans="1:21" x14ac:dyDescent="0.5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</row>
    <row r="74" spans="1:21" x14ac:dyDescent="0.5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</row>
    <row r="75" spans="1:21" x14ac:dyDescent="0.5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</row>
    <row r="76" spans="1:21" x14ac:dyDescent="0.5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</row>
    <row r="77" spans="1:21" x14ac:dyDescent="0.5">
      <c r="A77" s="193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</row>
    <row r="78" spans="1:21" x14ac:dyDescent="0.5">
      <c r="A78" s="193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</row>
  </sheetData>
  <sheetProtection algorithmName="SHA-512" hashValue="Ajg24S7Af6HdkLyn+Q9G/wT7mcscB5bBM+/zHMIdft2o6VxoQl+0gFPZwacrM4yKFmdoCz7OK/+298/nfcQ3Tw==" saltValue="ZuLVuAb+Sjn/m0NV1cMm6A==" spinCount="100000" sheet="1" objects="1" scenarios="1"/>
  <mergeCells count="2">
    <mergeCell ref="A17:L17"/>
    <mergeCell ref="A1:L1"/>
  </mergeCells>
  <conditionalFormatting sqref="N28 N33">
    <cfRule type="cellIs" dxfId="9" priority="10" operator="equal">
      <formula>0</formula>
    </cfRule>
    <cfRule type="containsText" dxfId="8" priority="11" operator="containsText" text="FALSKT">
      <formula>NOT(ISERROR(SEARCH("FALSKT",N28)))</formula>
    </cfRule>
    <cfRule type="containsText" dxfId="7" priority="12" operator="containsText" text="SANT">
      <formula>NOT(ISERROR(SEARCH("SANT",N28)))</formula>
    </cfRule>
  </conditionalFormatting>
  <conditionalFormatting sqref="N1:N3 N51:N1048576 N28 N33">
    <cfRule type="containsText" dxfId="6" priority="9" operator="containsText" text=" ">
      <formula>NOT(ISERROR(SEARCH(" ",N1)))</formula>
    </cfRule>
  </conditionalFormatting>
  <conditionalFormatting sqref="N38">
    <cfRule type="cellIs" dxfId="5" priority="2" operator="equal">
      <formula>0</formula>
    </cfRule>
    <cfRule type="containsText" dxfId="4" priority="3" operator="containsText" text="FALSKT">
      <formula>NOT(ISERROR(SEARCH("FALSKT",N38)))</formula>
    </cfRule>
    <cfRule type="containsText" dxfId="3" priority="4" operator="containsText" text="SANT">
      <formula>NOT(ISERROR(SEARCH("SANT",N38)))</formula>
    </cfRule>
  </conditionalFormatting>
  <conditionalFormatting sqref="N38">
    <cfRule type="containsText" dxfId="2" priority="1" operator="containsText" text=" ">
      <formula>NOT(ISERROR(SEARCH(" ",N38)))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älj &quot;Ja&quot; eller &quot;Nej&quot;" promptTitle="Välj &quot;Ja&quot; eller &quot;Nej&quot;" xr:uid="{5D2AC8A5-3F80-40E8-AD3F-E07A130EE854}">
          <x14:formula1>
            <xm:f>'(DOLD) Lista'!$A$2:$A$3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F19B-A629-4FDE-AF2B-0A7DB01D3636}">
  <dimension ref="B1:Q53"/>
  <sheetViews>
    <sheetView showGridLines="0" zoomScale="90" zoomScaleNormal="90" workbookViewId="0">
      <selection activeCell="P25" sqref="P25"/>
    </sheetView>
  </sheetViews>
  <sheetFormatPr defaultColWidth="9.1796875" defaultRowHeight="16" x14ac:dyDescent="0.5"/>
  <cols>
    <col min="1" max="1" width="9.1796875" style="74"/>
    <col min="2" max="2" width="58" style="74" bestFit="1" customWidth="1"/>
    <col min="3" max="10" width="15.7265625" style="114" customWidth="1"/>
    <col min="11" max="11" width="11.81640625" style="74" bestFit="1" customWidth="1"/>
    <col min="12" max="14" width="11.81640625" style="74" customWidth="1"/>
    <col min="15" max="16384" width="9.1796875" style="74"/>
  </cols>
  <sheetData>
    <row r="1" spans="2:14" ht="16.5" thickBot="1" x14ac:dyDescent="0.55000000000000004"/>
    <row r="2" spans="2:14" ht="30.75" customHeight="1" thickBot="1" x14ac:dyDescent="0.55000000000000004">
      <c r="B2" s="470" t="s">
        <v>93</v>
      </c>
      <c r="C2" s="471"/>
      <c r="D2" s="471"/>
      <c r="E2" s="471"/>
      <c r="F2" s="471"/>
      <c r="G2" s="471"/>
      <c r="H2" s="471"/>
      <c r="I2" s="471"/>
      <c r="J2" s="471"/>
      <c r="K2" s="472"/>
    </row>
    <row r="4" spans="2:14" ht="16.5" x14ac:dyDescent="0.5">
      <c r="B4" s="130" t="s">
        <v>97</v>
      </c>
      <c r="C4" s="131">
        <f>Startår</f>
        <v>0</v>
      </c>
      <c r="D4" s="131">
        <f>C4+1</f>
        <v>1</v>
      </c>
      <c r="E4" s="131">
        <f t="shared" ref="E4" si="0">D4+1</f>
        <v>2</v>
      </c>
      <c r="F4" s="131">
        <f>E4+1</f>
        <v>3</v>
      </c>
      <c r="G4" s="131">
        <f t="shared" ref="G4" si="1">F4+1</f>
        <v>4</v>
      </c>
      <c r="H4" s="131">
        <f t="shared" ref="H4" si="2">G4+1</f>
        <v>5</v>
      </c>
      <c r="I4" s="131">
        <f t="shared" ref="I4" si="3">H4+1</f>
        <v>6</v>
      </c>
      <c r="J4" s="132">
        <f t="shared" ref="J4" si="4">I4+1</f>
        <v>7</v>
      </c>
      <c r="K4" s="131" t="s">
        <v>22</v>
      </c>
      <c r="L4" s="22"/>
      <c r="M4" s="22"/>
      <c r="N4" s="22"/>
    </row>
    <row r="5" spans="2:14" x14ac:dyDescent="0.5">
      <c r="B5" s="262"/>
      <c r="C5" s="263"/>
      <c r="D5" s="263"/>
      <c r="E5" s="263"/>
      <c r="F5" s="263"/>
      <c r="G5" s="263"/>
      <c r="H5" s="263"/>
      <c r="I5" s="263"/>
      <c r="J5" s="264"/>
      <c r="K5" s="265"/>
      <c r="L5" s="114"/>
      <c r="M5" s="114"/>
      <c r="N5" s="114"/>
    </row>
    <row r="6" spans="2:14" x14ac:dyDescent="0.5">
      <c r="B6" s="266" t="s">
        <v>144</v>
      </c>
      <c r="C6" s="267"/>
      <c r="D6" s="267"/>
      <c r="E6" s="267"/>
      <c r="F6" s="267"/>
      <c r="G6" s="267"/>
      <c r="H6" s="267"/>
      <c r="I6" s="267"/>
      <c r="J6" s="268"/>
      <c r="K6" s="265"/>
      <c r="L6" s="114"/>
      <c r="M6" s="114"/>
      <c r="N6" s="114"/>
    </row>
    <row r="7" spans="2:14" x14ac:dyDescent="0.5">
      <c r="B7" s="267" t="s">
        <v>45</v>
      </c>
      <c r="C7" s="269">
        <f>-IF(C$4='1c Om vi inte gör något alls'!$D$24,'1c Om vi inte gör något alls'!$D$27,"0")</f>
        <v>0</v>
      </c>
      <c r="D7" s="269">
        <f>-IF(D$4='1c Om vi inte gör något alls'!$E$24,'1c Om vi inte gör något alls'!$E$27,"0")</f>
        <v>0</v>
      </c>
      <c r="E7" s="269">
        <f>-IF(E$4='1c Om vi inte gör något alls'!$F$24,'1c Om vi inte gör något alls'!$F$27,"0")</f>
        <v>0</v>
      </c>
      <c r="F7" s="269">
        <f>-IF(F$4='1c Om vi inte gör något alls'!$G$24,'1c Om vi inte gör något alls'!$G$27,"0")</f>
        <v>0</v>
      </c>
      <c r="G7" s="269">
        <f>-IF(G$4='1c Om vi inte gör något alls'!$H$24,'1c Om vi inte gör något alls'!$H$27,"0")</f>
        <v>0</v>
      </c>
      <c r="H7" s="269">
        <f>-IF(H$4='1c Om vi inte gör något alls'!$I$24,'1c Om vi inte gör något alls'!$I$27,"0")</f>
        <v>0</v>
      </c>
      <c r="I7" s="269">
        <f>-IF(I$4='1c Om vi inte gör något alls'!$J$24,'1c Om vi inte gör något alls'!$J$27,"0")</f>
        <v>0</v>
      </c>
      <c r="J7" s="270">
        <f>-IF(J$4='1c Om vi inte gör något alls'!$K$24,'1c Om vi inte gör något alls'!$K$27,"0")</f>
        <v>0</v>
      </c>
      <c r="K7" s="271">
        <f>SUM(C7:J7)</f>
        <v>0</v>
      </c>
      <c r="L7" s="79"/>
      <c r="M7" s="79"/>
      <c r="N7" s="79"/>
    </row>
    <row r="8" spans="2:14" x14ac:dyDescent="0.5">
      <c r="B8" s="267" t="s">
        <v>147</v>
      </c>
      <c r="C8" s="269">
        <f>C7</f>
        <v>0</v>
      </c>
      <c r="D8" s="269">
        <f>C8+D7</f>
        <v>0</v>
      </c>
      <c r="E8" s="269">
        <f t="shared" ref="E8:J8" si="5">D8+E7</f>
        <v>0</v>
      </c>
      <c r="F8" s="269">
        <f t="shared" si="5"/>
        <v>0</v>
      </c>
      <c r="G8" s="269">
        <f t="shared" si="5"/>
        <v>0</v>
      </c>
      <c r="H8" s="269">
        <f t="shared" si="5"/>
        <v>0</v>
      </c>
      <c r="I8" s="269">
        <f t="shared" si="5"/>
        <v>0</v>
      </c>
      <c r="J8" s="270">
        <f t="shared" si="5"/>
        <v>0</v>
      </c>
      <c r="K8" s="271"/>
      <c r="L8" s="79"/>
      <c r="M8" s="79"/>
      <c r="N8" s="79"/>
    </row>
    <row r="9" spans="2:14" x14ac:dyDescent="0.5">
      <c r="B9" s="267"/>
      <c r="C9" s="269"/>
      <c r="D9" s="269"/>
      <c r="E9" s="269"/>
      <c r="F9" s="269"/>
      <c r="G9" s="269"/>
      <c r="H9" s="269"/>
      <c r="I9" s="269"/>
      <c r="J9" s="270"/>
      <c r="K9" s="271"/>
      <c r="L9" s="79"/>
      <c r="M9" s="79"/>
      <c r="N9" s="79"/>
    </row>
    <row r="10" spans="2:14" x14ac:dyDescent="0.5">
      <c r="B10" s="272" t="s">
        <v>54</v>
      </c>
      <c r="C10" s="273">
        <f>-IF(C$4='1c Om vi inte gör något alls'!$D$24,'1c Om vi inte gör något alls'!$D$32,"0")</f>
        <v>0</v>
      </c>
      <c r="D10" s="273">
        <f>-IF(D$4='1c Om vi inte gör något alls'!$E$24,'1c Om vi inte gör något alls'!$E$32,"0")</f>
        <v>0</v>
      </c>
      <c r="E10" s="273">
        <f>-IF(E$4='1c Om vi inte gör något alls'!$F$24,'1c Om vi inte gör något alls'!$F$32,"0")</f>
        <v>0</v>
      </c>
      <c r="F10" s="273">
        <f>-IF(F$4='1c Om vi inte gör något alls'!$G$24,'1c Om vi inte gör något alls'!$G$32,"0")</f>
        <v>0</v>
      </c>
      <c r="G10" s="273">
        <f>-IF(G$4='1c Om vi inte gör något alls'!$H$24,'1c Om vi inte gör något alls'!$H$32,"0")</f>
        <v>0</v>
      </c>
      <c r="H10" s="273">
        <f>-IF(H$4='1c Om vi inte gör något alls'!$I$24,'1c Om vi inte gör något alls'!$I$32,"0")</f>
        <v>0</v>
      </c>
      <c r="I10" s="273">
        <f>-IF(I$4='1c Om vi inte gör något alls'!$J$24,'1c Om vi inte gör något alls'!$J$32,"0")</f>
        <v>0</v>
      </c>
      <c r="J10" s="270">
        <f>-IF(J$4='1c Om vi inte gör något alls'!$K$24,'1c Om vi inte gör något alls'!$K$32,"0")</f>
        <v>0</v>
      </c>
      <c r="K10" s="274">
        <f>SUM(C10:J10)</f>
        <v>0</v>
      </c>
      <c r="L10" s="79"/>
      <c r="M10" s="79"/>
      <c r="N10" s="79"/>
    </row>
    <row r="11" spans="2:14" x14ac:dyDescent="0.5">
      <c r="B11" s="275" t="s">
        <v>148</v>
      </c>
      <c r="C11" s="276">
        <f>C10</f>
        <v>0</v>
      </c>
      <c r="D11" s="276">
        <f t="shared" ref="D11:J11" si="6">C11+D10</f>
        <v>0</v>
      </c>
      <c r="E11" s="276">
        <f t="shared" si="6"/>
        <v>0</v>
      </c>
      <c r="F11" s="276">
        <f t="shared" si="6"/>
        <v>0</v>
      </c>
      <c r="G11" s="276">
        <f t="shared" si="6"/>
        <v>0</v>
      </c>
      <c r="H11" s="276">
        <f t="shared" si="6"/>
        <v>0</v>
      </c>
      <c r="I11" s="276">
        <f t="shared" si="6"/>
        <v>0</v>
      </c>
      <c r="J11" s="277">
        <f t="shared" si="6"/>
        <v>0</v>
      </c>
      <c r="K11" s="278"/>
      <c r="L11" s="79"/>
      <c r="M11" s="79"/>
      <c r="N11" s="79"/>
    </row>
    <row r="12" spans="2:14" x14ac:dyDescent="0.5">
      <c r="B12" s="272"/>
      <c r="C12" s="273"/>
      <c r="D12" s="273"/>
      <c r="E12" s="273"/>
      <c r="F12" s="273"/>
      <c r="G12" s="273"/>
      <c r="H12" s="273"/>
      <c r="I12" s="273"/>
      <c r="J12" s="270"/>
      <c r="K12" s="274"/>
      <c r="L12" s="79"/>
      <c r="M12" s="79"/>
      <c r="N12" s="79"/>
    </row>
    <row r="13" spans="2:14" x14ac:dyDescent="0.5">
      <c r="B13" s="267" t="s">
        <v>98</v>
      </c>
      <c r="C13" s="269">
        <f t="shared" ref="C13:J13" si="7">IFERROR(SUM(C7+C10),"0")</f>
        <v>0</v>
      </c>
      <c r="D13" s="269">
        <f>IFERROR(SUM(D7+D10),"0")</f>
        <v>0</v>
      </c>
      <c r="E13" s="269">
        <f>IFERROR(SUM(E7+E10),"0")</f>
        <v>0</v>
      </c>
      <c r="F13" s="269">
        <f t="shared" si="7"/>
        <v>0</v>
      </c>
      <c r="G13" s="269">
        <f t="shared" si="7"/>
        <v>0</v>
      </c>
      <c r="H13" s="269">
        <f t="shared" si="7"/>
        <v>0</v>
      </c>
      <c r="I13" s="269">
        <f t="shared" si="7"/>
        <v>0</v>
      </c>
      <c r="J13" s="270">
        <f t="shared" si="7"/>
        <v>0</v>
      </c>
      <c r="K13" s="271">
        <f>SUM(C13:J13)</f>
        <v>0</v>
      </c>
      <c r="L13" s="79"/>
      <c r="M13" s="79"/>
      <c r="N13" s="79"/>
    </row>
    <row r="14" spans="2:14" x14ac:dyDescent="0.5">
      <c r="B14" s="267" t="s">
        <v>145</v>
      </c>
      <c r="C14" s="269">
        <f>IFERROR((C13),"0")</f>
        <v>0</v>
      </c>
      <c r="D14" s="269">
        <f>IFERROR(SUM(C14+D13),"0")</f>
        <v>0</v>
      </c>
      <c r="E14" s="269">
        <f t="shared" ref="E14:J14" si="8">IFERROR(SUM(D14+E13),"0")</f>
        <v>0</v>
      </c>
      <c r="F14" s="269">
        <f t="shared" si="8"/>
        <v>0</v>
      </c>
      <c r="G14" s="269">
        <f t="shared" si="8"/>
        <v>0</v>
      </c>
      <c r="H14" s="269">
        <f t="shared" si="8"/>
        <v>0</v>
      </c>
      <c r="I14" s="269">
        <f t="shared" si="8"/>
        <v>0</v>
      </c>
      <c r="J14" s="279">
        <f t="shared" si="8"/>
        <v>0</v>
      </c>
      <c r="K14" s="265"/>
      <c r="L14" s="114"/>
      <c r="M14" s="114"/>
      <c r="N14" s="114"/>
    </row>
    <row r="15" spans="2:14" x14ac:dyDescent="0.5">
      <c r="B15" s="267"/>
      <c r="C15" s="269"/>
      <c r="D15" s="269"/>
      <c r="E15" s="269"/>
      <c r="F15" s="269"/>
      <c r="G15" s="269"/>
      <c r="H15" s="269"/>
      <c r="I15" s="269"/>
      <c r="J15" s="279"/>
      <c r="K15" s="265"/>
      <c r="L15" s="114"/>
      <c r="M15" s="114"/>
      <c r="N15" s="114"/>
    </row>
    <row r="16" spans="2:14" x14ac:dyDescent="0.5">
      <c r="B16" s="266" t="s">
        <v>99</v>
      </c>
      <c r="C16" s="280"/>
      <c r="D16" s="280"/>
      <c r="E16" s="280"/>
      <c r="F16" s="280"/>
      <c r="G16" s="280"/>
      <c r="H16" s="280"/>
      <c r="I16" s="280"/>
      <c r="J16" s="281"/>
      <c r="K16" s="282"/>
      <c r="L16" s="53"/>
      <c r="M16" s="53"/>
      <c r="N16" s="53"/>
    </row>
    <row r="17" spans="2:16" x14ac:dyDescent="0.5">
      <c r="B17" s="267" t="s">
        <v>194</v>
      </c>
      <c r="C17" s="283" t="str">
        <f>IF(C$4='1b Nyttor'!D$47,'1b Nyttor'!$D$113,"0")</f>
        <v/>
      </c>
      <c r="D17" s="283" t="str">
        <f>IF(D$4='1b Nyttor'!E$47,'1b Nyttor'!$E$113,"0")</f>
        <v/>
      </c>
      <c r="E17" s="283" t="str">
        <f>IF(E$4='1b Nyttor'!F$47,'1b Nyttor'!$F$113,"0")</f>
        <v/>
      </c>
      <c r="F17" s="283" t="str">
        <f>IF(F$4='1b Nyttor'!G$47,'1b Nyttor'!$G$113,"0")</f>
        <v/>
      </c>
      <c r="G17" s="283" t="str">
        <f>IF(G$4='1b Nyttor'!H$47,'1b Nyttor'!$H$113,"0")</f>
        <v/>
      </c>
      <c r="H17" s="283" t="str">
        <f>IF(H$4='1b Nyttor'!I$47,'1b Nyttor'!$I$113,"0")</f>
        <v/>
      </c>
      <c r="I17" s="283" t="str">
        <f>IF(I$4='1b Nyttor'!J$47,'1b Nyttor'!$J$113,"0")</f>
        <v/>
      </c>
      <c r="J17" s="284" t="str">
        <f>IF(J$4='1b Nyttor'!K$47,'1b Nyttor'!$K$113,"0")</f>
        <v/>
      </c>
      <c r="K17" s="285">
        <f>SUM(C17:J17)</f>
        <v>0</v>
      </c>
      <c r="L17" s="75"/>
      <c r="M17" s="75"/>
      <c r="N17" s="75"/>
    </row>
    <row r="18" spans="2:16" x14ac:dyDescent="0.5">
      <c r="B18" s="267" t="s">
        <v>195</v>
      </c>
      <c r="C18" s="286" t="str">
        <f>C17</f>
        <v/>
      </c>
      <c r="D18" s="286" t="e">
        <f t="shared" ref="D18:J18" si="9">C18+D17</f>
        <v>#VALUE!</v>
      </c>
      <c r="E18" s="286" t="e">
        <f t="shared" si="9"/>
        <v>#VALUE!</v>
      </c>
      <c r="F18" s="286" t="e">
        <f t="shared" si="9"/>
        <v>#VALUE!</v>
      </c>
      <c r="G18" s="286" t="e">
        <f t="shared" si="9"/>
        <v>#VALUE!</v>
      </c>
      <c r="H18" s="286" t="e">
        <f t="shared" si="9"/>
        <v>#VALUE!</v>
      </c>
      <c r="I18" s="286" t="e">
        <f t="shared" si="9"/>
        <v>#VALUE!</v>
      </c>
      <c r="J18" s="287" t="e">
        <f t="shared" si="9"/>
        <v>#VALUE!</v>
      </c>
      <c r="K18" s="288"/>
      <c r="L18" s="75"/>
      <c r="M18" s="75"/>
      <c r="N18" s="75"/>
    </row>
    <row r="19" spans="2:16" x14ac:dyDescent="0.5">
      <c r="J19" s="116"/>
      <c r="K19" s="114"/>
      <c r="L19" s="114"/>
      <c r="M19" s="114"/>
      <c r="N19" s="114"/>
    </row>
    <row r="20" spans="2:16" ht="16.5" x14ac:dyDescent="0.5">
      <c r="B20" s="236" t="s">
        <v>146</v>
      </c>
      <c r="C20" s="237">
        <f>Startår</f>
        <v>0</v>
      </c>
      <c r="D20" s="237">
        <f t="shared" ref="D20:J20" si="10">C20+1</f>
        <v>1</v>
      </c>
      <c r="E20" s="237">
        <f t="shared" si="10"/>
        <v>2</v>
      </c>
      <c r="F20" s="237">
        <f t="shared" si="10"/>
        <v>3</v>
      </c>
      <c r="G20" s="237">
        <f t="shared" si="10"/>
        <v>4</v>
      </c>
      <c r="H20" s="237">
        <f t="shared" si="10"/>
        <v>5</v>
      </c>
      <c r="I20" s="237">
        <f t="shared" si="10"/>
        <v>6</v>
      </c>
      <c r="J20" s="238">
        <f t="shared" si="10"/>
        <v>7</v>
      </c>
      <c r="K20" s="237" t="s">
        <v>22</v>
      </c>
      <c r="L20" s="114"/>
      <c r="M20" s="114"/>
      <c r="N20" s="114"/>
    </row>
    <row r="21" spans="2:16" s="234" customFormat="1" ht="16.5" x14ac:dyDescent="0.5">
      <c r="B21" s="239"/>
      <c r="C21" s="240"/>
      <c r="D21" s="240"/>
      <c r="E21" s="240"/>
      <c r="F21" s="240"/>
      <c r="G21" s="240"/>
      <c r="H21" s="240"/>
      <c r="I21" s="240"/>
      <c r="J21" s="241"/>
      <c r="K21" s="240"/>
      <c r="L21" s="235"/>
      <c r="M21" s="235"/>
      <c r="N21" s="235"/>
    </row>
    <row r="22" spans="2:16" x14ac:dyDescent="0.5">
      <c r="B22" s="242" t="s">
        <v>98</v>
      </c>
      <c r="C22" s="243"/>
      <c r="D22" s="243"/>
      <c r="E22" s="243"/>
      <c r="F22" s="243"/>
      <c r="G22" s="243"/>
      <c r="H22" s="243"/>
      <c r="I22" s="243"/>
      <c r="J22" s="244"/>
      <c r="K22" s="243"/>
      <c r="L22" s="114"/>
      <c r="M22" s="114"/>
      <c r="N22" s="114"/>
    </row>
    <row r="23" spans="2:16" x14ac:dyDescent="0.5">
      <c r="B23" s="245" t="str">
        <f>B7</f>
        <v>Finansiella nyttor 💰</v>
      </c>
      <c r="C23" s="246">
        <f>-C7</f>
        <v>0</v>
      </c>
      <c r="D23" s="246">
        <f t="shared" ref="C23:J24" si="11">-D7</f>
        <v>0</v>
      </c>
      <c r="E23" s="246">
        <f t="shared" si="11"/>
        <v>0</v>
      </c>
      <c r="F23" s="246">
        <f t="shared" si="11"/>
        <v>0</v>
      </c>
      <c r="G23" s="246">
        <f t="shared" si="11"/>
        <v>0</v>
      </c>
      <c r="H23" s="246">
        <f t="shared" si="11"/>
        <v>0</v>
      </c>
      <c r="I23" s="246">
        <f t="shared" si="11"/>
        <v>0</v>
      </c>
      <c r="J23" s="247">
        <f t="shared" si="11"/>
        <v>0</v>
      </c>
      <c r="K23" s="248">
        <f>SUM(C23:J23)</f>
        <v>0</v>
      </c>
      <c r="L23" s="50"/>
      <c r="M23" s="50"/>
      <c r="N23" s="50"/>
      <c r="P23" s="115"/>
    </row>
    <row r="24" spans="2:16" x14ac:dyDescent="0.5">
      <c r="B24" s="245" t="str">
        <f>B8</f>
        <v>Finansiella nyttor 💰 ack</v>
      </c>
      <c r="C24" s="246">
        <f t="shared" si="11"/>
        <v>0</v>
      </c>
      <c r="D24" s="246">
        <f t="shared" si="11"/>
        <v>0</v>
      </c>
      <c r="E24" s="246">
        <f t="shared" si="11"/>
        <v>0</v>
      </c>
      <c r="F24" s="246">
        <f t="shared" si="11"/>
        <v>0</v>
      </c>
      <c r="G24" s="246">
        <f t="shared" si="11"/>
        <v>0</v>
      </c>
      <c r="H24" s="246">
        <f t="shared" si="11"/>
        <v>0</v>
      </c>
      <c r="I24" s="246">
        <f t="shared" si="11"/>
        <v>0</v>
      </c>
      <c r="J24" s="247">
        <f t="shared" si="11"/>
        <v>0</v>
      </c>
      <c r="K24" s="248"/>
      <c r="L24" s="50"/>
      <c r="M24" s="50"/>
      <c r="N24" s="50"/>
      <c r="P24" s="115"/>
    </row>
    <row r="25" spans="2:16" x14ac:dyDescent="0.5">
      <c r="B25" s="245"/>
      <c r="C25" s="246"/>
      <c r="D25" s="246"/>
      <c r="E25" s="246"/>
      <c r="F25" s="246"/>
      <c r="G25" s="246"/>
      <c r="H25" s="246"/>
      <c r="I25" s="246"/>
      <c r="J25" s="247"/>
      <c r="K25" s="248"/>
      <c r="L25" s="50"/>
      <c r="M25" s="50"/>
      <c r="N25" s="50"/>
      <c r="P25" s="115"/>
    </row>
    <row r="26" spans="2:16" x14ac:dyDescent="0.5">
      <c r="B26" s="249" t="str">
        <f>B10</f>
        <v>Omfördelningsnyttor ↺</v>
      </c>
      <c r="C26" s="250">
        <f t="shared" ref="C26:J27" si="12">-C10</f>
        <v>0</v>
      </c>
      <c r="D26" s="250">
        <f t="shared" si="12"/>
        <v>0</v>
      </c>
      <c r="E26" s="250">
        <f t="shared" si="12"/>
        <v>0</v>
      </c>
      <c r="F26" s="250">
        <f t="shared" si="12"/>
        <v>0</v>
      </c>
      <c r="G26" s="250">
        <f t="shared" si="12"/>
        <v>0</v>
      </c>
      <c r="H26" s="250">
        <f t="shared" si="12"/>
        <v>0</v>
      </c>
      <c r="I26" s="250">
        <f t="shared" si="12"/>
        <v>0</v>
      </c>
      <c r="J26" s="247">
        <f t="shared" si="12"/>
        <v>0</v>
      </c>
      <c r="K26" s="251">
        <f>SUM(C26:J26)</f>
        <v>0</v>
      </c>
      <c r="L26" s="50"/>
      <c r="M26" s="50"/>
      <c r="N26" s="50"/>
      <c r="P26" s="115"/>
    </row>
    <row r="27" spans="2:16" x14ac:dyDescent="0.5">
      <c r="B27" s="252" t="str">
        <f>B11</f>
        <v>Omfördelningsnyttor ↺ ack</v>
      </c>
      <c r="C27" s="253">
        <f t="shared" si="12"/>
        <v>0</v>
      </c>
      <c r="D27" s="253">
        <f t="shared" si="12"/>
        <v>0</v>
      </c>
      <c r="E27" s="253">
        <f t="shared" si="12"/>
        <v>0</v>
      </c>
      <c r="F27" s="253">
        <f t="shared" si="12"/>
        <v>0</v>
      </c>
      <c r="G27" s="253">
        <f t="shared" si="12"/>
        <v>0</v>
      </c>
      <c r="H27" s="253">
        <f t="shared" si="12"/>
        <v>0</v>
      </c>
      <c r="I27" s="253">
        <f t="shared" si="12"/>
        <v>0</v>
      </c>
      <c r="J27" s="254">
        <f t="shared" si="12"/>
        <v>0</v>
      </c>
      <c r="K27" s="251"/>
      <c r="L27" s="50"/>
      <c r="M27" s="50"/>
      <c r="N27" s="50"/>
      <c r="P27" s="115"/>
    </row>
    <row r="28" spans="2:16" x14ac:dyDescent="0.5">
      <c r="B28" s="249"/>
      <c r="C28" s="250"/>
      <c r="D28" s="250"/>
      <c r="E28" s="250"/>
      <c r="F28" s="250"/>
      <c r="G28" s="250"/>
      <c r="H28" s="250"/>
      <c r="I28" s="250"/>
      <c r="J28" s="247"/>
      <c r="K28" s="251"/>
      <c r="L28" s="50"/>
      <c r="M28" s="50"/>
      <c r="N28" s="50"/>
      <c r="P28" s="115"/>
    </row>
    <row r="29" spans="2:16" x14ac:dyDescent="0.5">
      <c r="B29" s="245" t="str">
        <f>B13</f>
        <v>Ekonomisk nytta</v>
      </c>
      <c r="C29" s="246">
        <f t="shared" ref="C29:J29" si="13">IFERROR(SUM(C23+C26),"0")</f>
        <v>0</v>
      </c>
      <c r="D29" s="246">
        <f t="shared" si="13"/>
        <v>0</v>
      </c>
      <c r="E29" s="246">
        <f t="shared" si="13"/>
        <v>0</v>
      </c>
      <c r="F29" s="246">
        <f t="shared" si="13"/>
        <v>0</v>
      </c>
      <c r="G29" s="246">
        <f t="shared" si="13"/>
        <v>0</v>
      </c>
      <c r="H29" s="246">
        <f t="shared" si="13"/>
        <v>0</v>
      </c>
      <c r="I29" s="246">
        <f t="shared" si="13"/>
        <v>0</v>
      </c>
      <c r="J29" s="247">
        <f t="shared" si="13"/>
        <v>0</v>
      </c>
      <c r="K29" s="248">
        <f>SUM(K23:K26)</f>
        <v>0</v>
      </c>
      <c r="L29" s="50"/>
      <c r="M29" s="50"/>
      <c r="N29" s="50"/>
      <c r="P29" s="115"/>
    </row>
    <row r="30" spans="2:16" x14ac:dyDescent="0.5">
      <c r="B30" s="245" t="str">
        <f>B14</f>
        <v>Ekonomiska nyttor, ackumulerat</v>
      </c>
      <c r="C30" s="246">
        <f>IFERROR((C29),"0")</f>
        <v>0</v>
      </c>
      <c r="D30" s="246">
        <f t="shared" ref="D30:J30" si="14">IFERROR(SUM(C30+D29),"0")</f>
        <v>0</v>
      </c>
      <c r="E30" s="246">
        <f t="shared" si="14"/>
        <v>0</v>
      </c>
      <c r="F30" s="246">
        <f t="shared" si="14"/>
        <v>0</v>
      </c>
      <c r="G30" s="246">
        <f t="shared" si="14"/>
        <v>0</v>
      </c>
      <c r="H30" s="246">
        <f t="shared" si="14"/>
        <v>0</v>
      </c>
      <c r="I30" s="246">
        <f t="shared" si="14"/>
        <v>0</v>
      </c>
      <c r="J30" s="247">
        <f t="shared" si="14"/>
        <v>0</v>
      </c>
      <c r="K30" s="255"/>
    </row>
    <row r="31" spans="2:16" x14ac:dyDescent="0.5">
      <c r="B31" s="256"/>
      <c r="C31" s="243"/>
      <c r="D31" s="243"/>
      <c r="E31" s="243"/>
      <c r="F31" s="243"/>
      <c r="G31" s="243"/>
      <c r="H31" s="243"/>
      <c r="I31" s="243"/>
      <c r="J31" s="244"/>
      <c r="K31" s="256"/>
    </row>
    <row r="32" spans="2:16" x14ac:dyDescent="0.5">
      <c r="B32" s="257" t="str">
        <f>B16</f>
        <v>Kvalitativa nyttor (från fliken Nyttor)</v>
      </c>
      <c r="C32" s="240"/>
      <c r="D32" s="240"/>
      <c r="E32" s="240"/>
      <c r="F32" s="240"/>
      <c r="G32" s="240"/>
      <c r="H32" s="240"/>
      <c r="I32" s="240"/>
      <c r="J32" s="241"/>
      <c r="K32" s="258"/>
      <c r="P32" s="115"/>
    </row>
    <row r="33" spans="2:17" x14ac:dyDescent="0.5">
      <c r="B33" s="259" t="str">
        <f>B17</f>
        <v>Kvalitativ nytta, viktad 🖤</v>
      </c>
      <c r="C33" s="260" t="e">
        <f t="shared" ref="C33:J34" si="15">-C17</f>
        <v>#VALUE!</v>
      </c>
      <c r="D33" s="260" t="e">
        <f t="shared" si="15"/>
        <v>#VALUE!</v>
      </c>
      <c r="E33" s="260" t="e">
        <f t="shared" si="15"/>
        <v>#VALUE!</v>
      </c>
      <c r="F33" s="260" t="e">
        <f t="shared" si="15"/>
        <v>#VALUE!</v>
      </c>
      <c r="G33" s="260" t="e">
        <f t="shared" si="15"/>
        <v>#VALUE!</v>
      </c>
      <c r="H33" s="260" t="e">
        <f t="shared" si="15"/>
        <v>#VALUE!</v>
      </c>
      <c r="I33" s="260" t="e">
        <f t="shared" si="15"/>
        <v>#VALUE!</v>
      </c>
      <c r="J33" s="319" t="e">
        <f t="shared" si="15"/>
        <v>#VALUE!</v>
      </c>
      <c r="K33" s="261" t="e">
        <f>SUM(C33:J33)</f>
        <v>#VALUE!</v>
      </c>
    </row>
    <row r="34" spans="2:17" x14ac:dyDescent="0.5">
      <c r="B34" s="259" t="str">
        <f>B18</f>
        <v>Kvalitativ nytta, viktad ack 🖤</v>
      </c>
      <c r="C34" s="260" t="e">
        <f t="shared" si="15"/>
        <v>#VALUE!</v>
      </c>
      <c r="D34" s="260" t="e">
        <f t="shared" si="15"/>
        <v>#VALUE!</v>
      </c>
      <c r="E34" s="260" t="e">
        <f t="shared" si="15"/>
        <v>#VALUE!</v>
      </c>
      <c r="F34" s="260" t="e">
        <f t="shared" si="15"/>
        <v>#VALUE!</v>
      </c>
      <c r="G34" s="260" t="e">
        <f t="shared" si="15"/>
        <v>#VALUE!</v>
      </c>
      <c r="H34" s="260" t="e">
        <f t="shared" si="15"/>
        <v>#VALUE!</v>
      </c>
      <c r="I34" s="260" t="e">
        <f t="shared" si="15"/>
        <v>#VALUE!</v>
      </c>
      <c r="J34" s="319" t="e">
        <f>-J18</f>
        <v>#VALUE!</v>
      </c>
      <c r="K34" s="261"/>
    </row>
    <row r="35" spans="2:17" x14ac:dyDescent="0.5">
      <c r="J35" s="116"/>
    </row>
    <row r="36" spans="2:17" x14ac:dyDescent="0.5">
      <c r="J36" s="116"/>
    </row>
    <row r="42" spans="2:17" x14ac:dyDescent="0.5">
      <c r="F42" s="74"/>
    </row>
    <row r="43" spans="2:17" x14ac:dyDescent="0.5">
      <c r="F43" s="74"/>
      <c r="O43" s="110"/>
      <c r="P43" s="110"/>
      <c r="Q43" s="110"/>
    </row>
    <row r="44" spans="2:17" x14ac:dyDescent="0.5">
      <c r="O44" s="110"/>
      <c r="P44" s="110"/>
      <c r="Q44" s="110"/>
    </row>
    <row r="52" spans="2:2" x14ac:dyDescent="0.5">
      <c r="B52" s="113"/>
    </row>
    <row r="53" spans="2:2" x14ac:dyDescent="0.5">
      <c r="B53" s="113"/>
    </row>
  </sheetData>
  <mergeCells count="1">
    <mergeCell ref="B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BC250-CA61-4782-B3EA-F445E15378BC}">
  <sheetPr>
    <tabColor theme="3"/>
  </sheetPr>
  <dimension ref="A1:AI82"/>
  <sheetViews>
    <sheetView showGridLines="0" topLeftCell="A4" zoomScale="80" zoomScaleNormal="80" workbookViewId="0">
      <selection activeCell="Z51" sqref="Z51"/>
    </sheetView>
  </sheetViews>
  <sheetFormatPr defaultRowHeight="12.5" x14ac:dyDescent="0.25"/>
  <cols>
    <col min="22" max="22" width="2.1796875" style="118" customWidth="1"/>
    <col min="24" max="24" width="5" customWidth="1"/>
  </cols>
  <sheetData>
    <row r="1" spans="1:35" ht="16" x14ac:dyDescent="0.5">
      <c r="A1" s="473" t="s">
        <v>219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X1" s="420" t="s">
        <v>210</v>
      </c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</row>
    <row r="2" spans="1:35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</row>
    <row r="3" spans="1:35" ht="16" x14ac:dyDescent="0.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X3" s="422" t="s">
        <v>14</v>
      </c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</row>
    <row r="4" spans="1:35" ht="16" x14ac:dyDescent="0.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X4" s="423" t="s">
        <v>249</v>
      </c>
      <c r="Y4" s="423"/>
      <c r="Z4" s="423"/>
      <c r="AA4" s="423"/>
      <c r="AB4" s="423"/>
      <c r="AC4" s="423"/>
      <c r="AD4" s="423"/>
      <c r="AE4" s="423"/>
      <c r="AF4" s="423"/>
      <c r="AG4" s="423"/>
      <c r="AH4" s="421"/>
      <c r="AI4" s="421"/>
    </row>
    <row r="5" spans="1:35" ht="16" x14ac:dyDescent="0.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X5" s="423" t="s">
        <v>248</v>
      </c>
      <c r="Y5" s="423"/>
      <c r="Z5" s="423"/>
      <c r="AA5" s="423"/>
      <c r="AB5" s="423"/>
      <c r="AC5" s="423"/>
      <c r="AD5" s="423"/>
      <c r="AE5" s="423"/>
      <c r="AF5" s="423"/>
      <c r="AG5" s="423"/>
      <c r="AH5" s="421"/>
      <c r="AI5" s="421"/>
    </row>
    <row r="6" spans="1:35" ht="16" x14ac:dyDescent="0.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1"/>
      <c r="AI6" s="421"/>
    </row>
    <row r="7" spans="1:35" ht="16" x14ac:dyDescent="0.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X7" s="423" t="s">
        <v>264</v>
      </c>
      <c r="Y7" s="423"/>
      <c r="Z7" s="423"/>
      <c r="AA7" s="423"/>
      <c r="AB7" s="423"/>
      <c r="AC7" s="423"/>
      <c r="AD7" s="423"/>
      <c r="AE7" s="423"/>
      <c r="AF7" s="423"/>
      <c r="AG7" s="423"/>
      <c r="AH7" s="421"/>
      <c r="AI7" s="421"/>
    </row>
    <row r="8" spans="1:35" ht="16" x14ac:dyDescent="0.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X8" s="423" t="s">
        <v>250</v>
      </c>
      <c r="Y8" s="423"/>
      <c r="Z8" s="423"/>
      <c r="AA8" s="423"/>
      <c r="AB8" s="423"/>
      <c r="AC8" s="423"/>
      <c r="AD8" s="423"/>
      <c r="AE8" s="423"/>
      <c r="AF8" s="423"/>
      <c r="AG8" s="423"/>
      <c r="AH8" s="421"/>
      <c r="AI8" s="421"/>
    </row>
    <row r="9" spans="1:35" ht="16" x14ac:dyDescent="0.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1"/>
      <c r="AI9" s="421"/>
    </row>
    <row r="10" spans="1:35" ht="16" x14ac:dyDescent="0.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X10" s="423" t="s">
        <v>257</v>
      </c>
      <c r="Y10" s="423" t="s">
        <v>258</v>
      </c>
      <c r="Z10" s="423"/>
      <c r="AA10" s="423"/>
      <c r="AB10" s="423"/>
      <c r="AC10" s="423"/>
      <c r="AD10" s="423"/>
      <c r="AE10" s="423"/>
      <c r="AF10" s="423"/>
      <c r="AG10" s="423"/>
      <c r="AH10" s="421"/>
      <c r="AI10" s="421"/>
    </row>
    <row r="11" spans="1:35" ht="16" x14ac:dyDescent="0.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X11" s="423" t="s">
        <v>259</v>
      </c>
      <c r="Y11" s="423" t="s">
        <v>260</v>
      </c>
      <c r="Z11" s="423"/>
      <c r="AA11" s="423"/>
      <c r="AB11" s="423"/>
      <c r="AC11" s="423"/>
      <c r="AD11" s="423"/>
      <c r="AE11" s="423"/>
      <c r="AF11" s="423"/>
      <c r="AG11" s="423"/>
      <c r="AH11" s="421"/>
      <c r="AI11" s="421"/>
    </row>
    <row r="12" spans="1:35" ht="16" x14ac:dyDescent="0.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X12" s="423"/>
      <c r="Y12" s="424" t="s">
        <v>251</v>
      </c>
      <c r="Z12" s="423"/>
      <c r="AA12" s="423"/>
      <c r="AB12" s="423"/>
      <c r="AC12" s="423"/>
      <c r="AD12" s="423"/>
      <c r="AE12" s="423"/>
      <c r="AF12" s="423"/>
      <c r="AG12" s="423"/>
      <c r="AH12" s="421"/>
      <c r="AI12" s="421"/>
    </row>
    <row r="13" spans="1:35" ht="16" x14ac:dyDescent="0.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1"/>
      <c r="AI13" s="421"/>
    </row>
    <row r="14" spans="1:35" ht="16" x14ac:dyDescent="0.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X14" s="423" t="s">
        <v>252</v>
      </c>
      <c r="Y14" s="423" t="s">
        <v>217</v>
      </c>
      <c r="Z14" s="423"/>
      <c r="AA14" s="423"/>
      <c r="AB14" s="423"/>
      <c r="AC14" s="423"/>
      <c r="AD14" s="423"/>
      <c r="AE14" s="423"/>
      <c r="AF14" s="423"/>
      <c r="AG14" s="423"/>
      <c r="AH14" s="421"/>
      <c r="AI14" s="421"/>
    </row>
    <row r="15" spans="1:35" ht="16" x14ac:dyDescent="0.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X15" s="423"/>
      <c r="Y15" s="423" t="s">
        <v>253</v>
      </c>
      <c r="Z15" s="423"/>
      <c r="AA15" s="423"/>
      <c r="AB15" s="423"/>
      <c r="AC15" s="423"/>
      <c r="AD15" s="423"/>
      <c r="AE15" s="423"/>
      <c r="AF15" s="423"/>
      <c r="AG15" s="423"/>
      <c r="AH15" s="421"/>
      <c r="AI15" s="421"/>
    </row>
    <row r="16" spans="1:35" ht="16" x14ac:dyDescent="0.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1"/>
      <c r="AI16" s="421"/>
    </row>
    <row r="17" spans="1:35" ht="16" x14ac:dyDescent="0.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1"/>
      <c r="AI17" s="421"/>
    </row>
    <row r="18" spans="1:35" ht="16" x14ac:dyDescent="0.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1"/>
      <c r="AI18" s="421"/>
    </row>
    <row r="19" spans="1:35" ht="16" x14ac:dyDescent="0.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1"/>
      <c r="AI19" s="421"/>
    </row>
    <row r="20" spans="1:35" ht="16" x14ac:dyDescent="0.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1"/>
      <c r="AI20" s="421"/>
    </row>
    <row r="21" spans="1:35" ht="16" x14ac:dyDescent="0.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1"/>
      <c r="AI21" s="421"/>
    </row>
    <row r="22" spans="1:35" ht="16" x14ac:dyDescent="0.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1"/>
      <c r="AI22" s="421"/>
    </row>
    <row r="23" spans="1:35" ht="16" x14ac:dyDescent="0.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1"/>
      <c r="AI23" s="421"/>
    </row>
    <row r="24" spans="1:35" ht="16" x14ac:dyDescent="0.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1"/>
      <c r="AI24" s="421"/>
    </row>
    <row r="25" spans="1:35" ht="16" x14ac:dyDescent="0.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1"/>
      <c r="AI25" s="421"/>
    </row>
    <row r="26" spans="1:35" ht="16" x14ac:dyDescent="0.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1"/>
      <c r="AI26" s="421"/>
    </row>
    <row r="27" spans="1:35" ht="16" x14ac:dyDescent="0.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1"/>
      <c r="AI27" s="421"/>
    </row>
    <row r="28" spans="1:35" ht="16" x14ac:dyDescent="0.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1"/>
      <c r="AI28" s="421"/>
    </row>
    <row r="29" spans="1:35" ht="16" x14ac:dyDescent="0.5">
      <c r="A29" s="117"/>
      <c r="B29" s="117"/>
      <c r="C29" s="117"/>
      <c r="D29" s="117"/>
      <c r="E29" s="289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1"/>
      <c r="AI29" s="421"/>
    </row>
    <row r="30" spans="1:35" ht="16" x14ac:dyDescent="0.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1"/>
      <c r="AI30" s="421"/>
    </row>
    <row r="31" spans="1:35" ht="16" x14ac:dyDescent="0.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1"/>
      <c r="AI31" s="421"/>
    </row>
    <row r="32" spans="1:35" ht="16" x14ac:dyDescent="0.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1"/>
      <c r="AI32" s="421"/>
    </row>
    <row r="33" spans="1:35" ht="16" x14ac:dyDescent="0.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X33" s="423"/>
      <c r="Y33" s="423" t="s">
        <v>254</v>
      </c>
      <c r="Z33" s="423"/>
      <c r="AA33" s="423"/>
      <c r="AB33" s="423"/>
      <c r="AC33" s="423"/>
      <c r="AD33" s="423"/>
      <c r="AE33" s="423"/>
      <c r="AF33" s="423"/>
      <c r="AG33" s="423"/>
      <c r="AH33" s="421"/>
      <c r="AI33" s="421"/>
    </row>
    <row r="34" spans="1:35" ht="16" x14ac:dyDescent="0.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1"/>
      <c r="AI34" s="421"/>
    </row>
    <row r="35" spans="1:35" ht="16" x14ac:dyDescent="0.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1"/>
      <c r="AI35" s="421"/>
    </row>
    <row r="36" spans="1:35" ht="16" x14ac:dyDescent="0.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1"/>
      <c r="AI36" s="421"/>
    </row>
    <row r="37" spans="1:35" ht="16" x14ac:dyDescent="0.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1"/>
      <c r="AI37" s="421"/>
    </row>
    <row r="38" spans="1:35" ht="16" x14ac:dyDescent="0.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1"/>
      <c r="AI38" s="421"/>
    </row>
    <row r="39" spans="1:35" ht="16" x14ac:dyDescent="0.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1"/>
      <c r="AI39" s="421"/>
    </row>
    <row r="40" spans="1:35" ht="16" x14ac:dyDescent="0.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1"/>
      <c r="AI40" s="421"/>
    </row>
    <row r="41" spans="1:35" ht="16" x14ac:dyDescent="0.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1"/>
      <c r="AI41" s="421"/>
    </row>
    <row r="42" spans="1:35" ht="16" x14ac:dyDescent="0.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1"/>
      <c r="AI42" s="421"/>
    </row>
    <row r="43" spans="1:35" ht="16" x14ac:dyDescent="0.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1"/>
      <c r="AI43" s="421"/>
    </row>
    <row r="44" spans="1:35" ht="16" x14ac:dyDescent="0.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1"/>
      <c r="AI44" s="421"/>
    </row>
    <row r="45" spans="1:35" ht="16" x14ac:dyDescent="0.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1"/>
      <c r="AI45" s="421"/>
    </row>
    <row r="46" spans="1:35" ht="16" x14ac:dyDescent="0.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X46" s="425"/>
      <c r="Y46" s="423"/>
      <c r="Z46" s="423"/>
      <c r="AA46" s="423"/>
      <c r="AB46" s="423"/>
      <c r="AC46" s="423"/>
      <c r="AD46" s="423"/>
      <c r="AE46" s="423"/>
      <c r="AF46" s="423"/>
      <c r="AG46" s="423"/>
      <c r="AH46" s="421"/>
      <c r="AI46" s="421"/>
    </row>
    <row r="47" spans="1:35" ht="16" x14ac:dyDescent="0.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1"/>
      <c r="AI47" s="421"/>
    </row>
    <row r="48" spans="1:35" ht="16" x14ac:dyDescent="0.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X48" s="423"/>
      <c r="Y48" s="423" t="s">
        <v>218</v>
      </c>
      <c r="Z48" s="423"/>
      <c r="AA48" s="423"/>
      <c r="AB48" s="423"/>
      <c r="AC48" s="423"/>
      <c r="AD48" s="423"/>
      <c r="AE48" s="423"/>
      <c r="AF48" s="423"/>
      <c r="AG48" s="423"/>
      <c r="AH48" s="421"/>
      <c r="AI48" s="421"/>
    </row>
    <row r="49" spans="1:35" ht="16" x14ac:dyDescent="0.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X49" s="423"/>
      <c r="Y49" s="423" t="s">
        <v>215</v>
      </c>
      <c r="Z49" s="423"/>
      <c r="AA49" s="423"/>
      <c r="AB49" s="423"/>
      <c r="AC49" s="423"/>
      <c r="AD49" s="423"/>
      <c r="AE49" s="423"/>
      <c r="AF49" s="423"/>
      <c r="AG49" s="423"/>
      <c r="AH49" s="421"/>
      <c r="AI49" s="421"/>
    </row>
    <row r="50" spans="1:35" ht="16" x14ac:dyDescent="0.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X50" s="423"/>
      <c r="Y50" s="423" t="s">
        <v>255</v>
      </c>
      <c r="Z50" s="423"/>
      <c r="AA50" s="423"/>
      <c r="AB50" s="423"/>
      <c r="AC50" s="423"/>
      <c r="AD50" s="423"/>
      <c r="AE50" s="423"/>
      <c r="AF50" s="423"/>
      <c r="AG50" s="423"/>
      <c r="AH50" s="421"/>
      <c r="AI50" s="421"/>
    </row>
    <row r="51" spans="1:35" ht="16" x14ac:dyDescent="0.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X51" s="423"/>
      <c r="Y51" s="423" t="s">
        <v>265</v>
      </c>
      <c r="Z51" s="423"/>
      <c r="AA51" s="423"/>
      <c r="AB51" s="423"/>
      <c r="AC51" s="423"/>
      <c r="AD51" s="423"/>
      <c r="AE51" s="423"/>
      <c r="AF51" s="423"/>
      <c r="AG51" s="423"/>
      <c r="AH51" s="421"/>
      <c r="AI51" s="421"/>
    </row>
    <row r="52" spans="1:35" ht="16" x14ac:dyDescent="0.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1"/>
      <c r="AI52" s="421"/>
    </row>
    <row r="53" spans="1:35" ht="16" x14ac:dyDescent="0.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1"/>
      <c r="AI53" s="421"/>
    </row>
    <row r="54" spans="1:35" ht="16" x14ac:dyDescent="0.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1"/>
      <c r="AI54" s="421"/>
    </row>
    <row r="55" spans="1:35" ht="16" x14ac:dyDescent="0.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1"/>
      <c r="AI55" s="421"/>
    </row>
    <row r="56" spans="1:35" ht="16" x14ac:dyDescent="0.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1"/>
      <c r="AI56" s="421"/>
    </row>
    <row r="57" spans="1:35" ht="16" x14ac:dyDescent="0.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1"/>
      <c r="AI57" s="421"/>
    </row>
    <row r="58" spans="1:35" ht="16" x14ac:dyDescent="0.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1"/>
      <c r="AI58" s="421"/>
    </row>
    <row r="59" spans="1:35" ht="16" x14ac:dyDescent="0.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1"/>
      <c r="AI59" s="421"/>
    </row>
    <row r="60" spans="1:35" ht="16" x14ac:dyDescent="0.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1"/>
      <c r="AI60" s="421"/>
    </row>
    <row r="61" spans="1:35" ht="16" x14ac:dyDescent="0.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1"/>
      <c r="AI61" s="421"/>
    </row>
    <row r="62" spans="1:35" ht="16" x14ac:dyDescent="0.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X62" s="423"/>
      <c r="Y62" s="423"/>
      <c r="Z62" s="423"/>
      <c r="AA62" s="423"/>
      <c r="AB62" s="423"/>
      <c r="AC62" s="423"/>
      <c r="AD62" s="423"/>
      <c r="AE62" s="423"/>
      <c r="AF62" s="423"/>
      <c r="AG62" s="423"/>
      <c r="AH62" s="421"/>
      <c r="AI62" s="421"/>
    </row>
    <row r="63" spans="1:35" ht="16" x14ac:dyDescent="0.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1"/>
      <c r="AI63" s="421"/>
    </row>
    <row r="64" spans="1:35" ht="16" x14ac:dyDescent="0.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  <c r="AH64" s="421"/>
      <c r="AI64" s="421"/>
    </row>
    <row r="65" spans="1:35" ht="16" x14ac:dyDescent="0.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X65" s="423"/>
      <c r="Y65" s="423"/>
      <c r="Z65" s="423"/>
      <c r="AA65" s="423"/>
      <c r="AB65" s="423"/>
      <c r="AC65" s="423"/>
      <c r="AD65" s="423"/>
      <c r="AE65" s="423"/>
      <c r="AF65" s="423"/>
      <c r="AG65" s="423"/>
      <c r="AH65" s="421"/>
      <c r="AI65" s="421"/>
    </row>
    <row r="66" spans="1:35" ht="16" x14ac:dyDescent="0.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1"/>
      <c r="AI66" s="421"/>
    </row>
    <row r="67" spans="1:35" ht="16" x14ac:dyDescent="0.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1"/>
      <c r="AI67" s="421"/>
    </row>
    <row r="68" spans="1:35" ht="16" x14ac:dyDescent="0.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X68" s="423"/>
      <c r="Y68" s="423"/>
      <c r="Z68" s="423"/>
      <c r="AA68" s="423"/>
      <c r="AB68" s="423"/>
      <c r="AC68" s="423"/>
      <c r="AD68" s="423"/>
      <c r="AE68" s="423"/>
      <c r="AF68" s="423"/>
      <c r="AG68" s="423"/>
      <c r="AH68" s="421"/>
      <c r="AI68" s="421"/>
    </row>
    <row r="69" spans="1:35" ht="16" x14ac:dyDescent="0.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X69" s="423"/>
      <c r="Y69" s="423" t="s">
        <v>213</v>
      </c>
      <c r="Z69" s="423"/>
      <c r="AA69" s="423"/>
      <c r="AB69" s="423"/>
      <c r="AC69" s="423"/>
      <c r="AD69" s="423"/>
      <c r="AE69" s="423"/>
      <c r="AF69" s="423"/>
      <c r="AG69" s="423"/>
      <c r="AH69" s="421"/>
      <c r="AI69" s="421"/>
    </row>
    <row r="70" spans="1:35" ht="16" x14ac:dyDescent="0.5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1"/>
      <c r="AI70" s="421"/>
    </row>
    <row r="71" spans="1:35" ht="16" x14ac:dyDescent="0.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X71" s="423" t="s">
        <v>261</v>
      </c>
      <c r="Y71" s="421" t="s">
        <v>262</v>
      </c>
      <c r="Z71" s="423"/>
      <c r="AA71" s="423"/>
      <c r="AB71" s="423"/>
      <c r="AC71" s="423"/>
      <c r="AD71" s="423"/>
      <c r="AE71" s="423"/>
      <c r="AF71" s="423"/>
      <c r="AG71" s="423"/>
      <c r="AH71" s="421"/>
      <c r="AI71" s="421"/>
    </row>
    <row r="72" spans="1:35" ht="16" x14ac:dyDescent="0.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X72" s="423"/>
      <c r="Y72" s="423" t="s">
        <v>256</v>
      </c>
      <c r="Z72" s="423"/>
      <c r="AA72" s="423"/>
      <c r="AB72" s="423"/>
      <c r="AC72" s="423"/>
      <c r="AD72" s="423"/>
      <c r="AE72" s="423"/>
      <c r="AF72" s="423"/>
      <c r="AG72" s="423"/>
      <c r="AH72" s="421"/>
      <c r="AI72" s="421"/>
    </row>
    <row r="73" spans="1:35" ht="16" x14ac:dyDescent="0.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X73" s="423"/>
      <c r="Y73" s="421"/>
      <c r="Z73" s="423"/>
      <c r="AA73" s="423"/>
      <c r="AB73" s="423"/>
      <c r="AC73" s="423"/>
      <c r="AD73" s="423"/>
      <c r="AE73" s="423"/>
      <c r="AF73" s="423"/>
      <c r="AG73" s="423"/>
      <c r="AH73" s="421"/>
      <c r="AI73" s="421"/>
    </row>
    <row r="74" spans="1:35" ht="16" x14ac:dyDescent="0.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X74" s="423"/>
      <c r="Y74" s="421"/>
      <c r="Z74" s="423"/>
      <c r="AA74" s="423"/>
      <c r="AB74" s="423"/>
      <c r="AC74" s="423"/>
      <c r="AD74" s="423"/>
      <c r="AE74" s="423"/>
      <c r="AF74" s="423"/>
      <c r="AG74" s="423"/>
      <c r="AH74" s="421"/>
      <c r="AI74" s="421"/>
    </row>
    <row r="75" spans="1:35" ht="16" x14ac:dyDescent="0.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X75" s="423"/>
      <c r="Y75" s="423"/>
      <c r="Z75" s="423"/>
      <c r="AA75" s="423"/>
      <c r="AB75" s="423"/>
      <c r="AC75" s="423"/>
      <c r="AD75" s="423"/>
      <c r="AE75" s="423"/>
      <c r="AF75" s="423"/>
      <c r="AG75" s="423"/>
      <c r="AH75" s="421"/>
      <c r="AI75" s="421"/>
    </row>
    <row r="76" spans="1:35" ht="16" x14ac:dyDescent="0.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X76" s="423"/>
      <c r="Y76" s="421"/>
      <c r="Z76" s="421"/>
      <c r="AA76" s="421"/>
      <c r="AB76" s="421"/>
      <c r="AC76" s="421"/>
      <c r="AD76" s="421"/>
      <c r="AE76" s="421"/>
      <c r="AF76" s="421"/>
      <c r="AG76" s="421"/>
      <c r="AH76" s="421"/>
      <c r="AI76" s="421"/>
    </row>
    <row r="77" spans="1:35" x14ac:dyDescent="0.25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X77" s="421"/>
      <c r="Y77" s="421"/>
      <c r="Z77" s="421"/>
      <c r="AA77" s="421"/>
      <c r="AB77" s="421"/>
      <c r="AC77" s="421"/>
      <c r="AD77" s="421"/>
      <c r="AE77" s="421"/>
      <c r="AF77" s="421"/>
      <c r="AG77" s="421"/>
      <c r="AH77" s="421"/>
      <c r="AI77" s="421"/>
    </row>
    <row r="78" spans="1:35" x14ac:dyDescent="0.2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X78" s="421"/>
      <c r="Y78" s="421"/>
      <c r="Z78" s="421"/>
      <c r="AA78" s="421"/>
      <c r="AB78" s="421"/>
      <c r="AC78" s="421"/>
      <c r="AD78" s="421"/>
      <c r="AE78" s="421"/>
      <c r="AF78" s="421"/>
      <c r="AG78" s="421"/>
      <c r="AH78" s="421"/>
      <c r="AI78" s="421"/>
    </row>
    <row r="79" spans="1:35" x14ac:dyDescent="0.2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X79" s="421"/>
      <c r="Y79" s="421"/>
      <c r="Z79" s="421"/>
      <c r="AA79" s="421"/>
      <c r="AB79" s="421"/>
      <c r="AC79" s="421"/>
      <c r="AD79" s="421"/>
      <c r="AE79" s="421"/>
      <c r="AF79" s="421"/>
      <c r="AG79" s="421"/>
      <c r="AH79" s="421"/>
      <c r="AI79" s="421"/>
    </row>
    <row r="80" spans="1:35" x14ac:dyDescent="0.2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X80" s="421"/>
      <c r="Y80" s="421"/>
      <c r="Z80" s="421"/>
      <c r="AA80" s="421"/>
      <c r="AB80" s="421"/>
      <c r="AC80" s="421"/>
      <c r="AD80" s="421"/>
      <c r="AE80" s="421"/>
      <c r="AF80" s="421"/>
      <c r="AG80" s="421"/>
      <c r="AH80" s="421"/>
      <c r="AI80" s="421"/>
    </row>
    <row r="81" spans="1:35" x14ac:dyDescent="0.2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X81" s="421"/>
      <c r="Y81" s="421"/>
      <c r="Z81" s="421"/>
      <c r="AA81" s="421"/>
      <c r="AB81" s="421"/>
      <c r="AC81" s="421"/>
      <c r="AD81" s="421"/>
      <c r="AE81" s="421"/>
      <c r="AF81" s="421"/>
      <c r="AG81" s="421"/>
      <c r="AH81" s="421"/>
      <c r="AI81" s="421"/>
    </row>
    <row r="82" spans="1:35" x14ac:dyDescent="0.2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X82" s="421"/>
      <c r="Y82" s="421"/>
      <c r="Z82" s="421"/>
      <c r="AA82" s="421"/>
      <c r="AB82" s="421"/>
      <c r="AC82" s="421"/>
      <c r="AD82" s="421"/>
      <c r="AE82" s="421"/>
      <c r="AF82" s="421"/>
      <c r="AG82" s="421"/>
      <c r="AH82" s="421"/>
      <c r="AI82" s="421"/>
    </row>
  </sheetData>
  <sheetProtection algorithmName="SHA-512" hashValue="yRf4tyyirMNAABMggz0AqNTYzmta9Hmm/GmDOSegXdby0HIxY5B8ytmWqWC/UvijnmdVEnHzOC7Dd/BBBRr6og==" saltValue="6spSqjUTS9UNJeBr45WDPA==" spinCount="100000" sheet="1" objects="1" scenarios="1"/>
  <mergeCells count="1">
    <mergeCell ref="A1:U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C81EC-A8F6-4DFB-A817-CE107280C0C4}">
  <sheetPr>
    <tabColor rgb="FFE44880"/>
  </sheetPr>
  <dimension ref="B1:X73"/>
  <sheetViews>
    <sheetView showGridLines="0" topLeftCell="B38" zoomScale="80" zoomScaleNormal="80" workbookViewId="0">
      <selection activeCell="E62" sqref="E62"/>
    </sheetView>
  </sheetViews>
  <sheetFormatPr defaultColWidth="9.1796875" defaultRowHeight="16" outlineLevelCol="1" x14ac:dyDescent="0.5"/>
  <cols>
    <col min="1" max="1" width="9.1796875" style="15"/>
    <col min="2" max="2" width="57" style="15" customWidth="1"/>
    <col min="3" max="8" width="18.26953125" style="15" customWidth="1"/>
    <col min="9" max="10" width="18.26953125" style="15" customWidth="1" outlineLevel="1"/>
    <col min="11" max="11" width="18.26953125" style="15" customWidth="1"/>
    <col min="12" max="16384" width="9.1796875" style="15"/>
  </cols>
  <sheetData>
    <row r="1" spans="2:23" x14ac:dyDescent="0.5">
      <c r="B1" s="476" t="s">
        <v>221</v>
      </c>
      <c r="C1" s="476"/>
      <c r="D1" s="476"/>
      <c r="E1" s="476"/>
      <c r="F1" s="476"/>
      <c r="G1" s="476"/>
      <c r="H1" s="476"/>
      <c r="I1" s="476"/>
      <c r="J1" s="476"/>
      <c r="K1" s="476"/>
    </row>
    <row r="2" spans="2:23" x14ac:dyDescent="0.5">
      <c r="M2" s="426" t="s">
        <v>14</v>
      </c>
      <c r="N2" s="423"/>
      <c r="O2" s="423"/>
      <c r="P2" s="423"/>
      <c r="Q2" s="423"/>
      <c r="R2" s="423"/>
      <c r="S2" s="423"/>
      <c r="T2" s="423"/>
      <c r="U2" s="423"/>
      <c r="V2" s="423"/>
      <c r="W2" s="423"/>
    </row>
    <row r="3" spans="2:23" x14ac:dyDescent="0.5">
      <c r="M3" s="423" t="s">
        <v>15</v>
      </c>
      <c r="N3" s="423"/>
      <c r="O3" s="423"/>
      <c r="P3" s="423"/>
      <c r="Q3" s="423"/>
      <c r="R3" s="423"/>
      <c r="S3" s="423"/>
      <c r="T3" s="423"/>
      <c r="U3" s="423"/>
      <c r="V3" s="423"/>
      <c r="W3" s="423"/>
    </row>
    <row r="4" spans="2:23" x14ac:dyDescent="0.5">
      <c r="B4" s="455" t="s">
        <v>16</v>
      </c>
      <c r="C4" s="456"/>
      <c r="D4" s="456"/>
      <c r="E4" s="457"/>
      <c r="M4" s="423" t="s">
        <v>196</v>
      </c>
      <c r="N4" s="423"/>
      <c r="O4" s="423"/>
      <c r="P4" s="423"/>
      <c r="Q4" s="423"/>
      <c r="R4" s="423"/>
      <c r="S4" s="423"/>
      <c r="T4" s="423"/>
      <c r="U4" s="423"/>
      <c r="V4" s="423"/>
      <c r="W4" s="423"/>
    </row>
    <row r="5" spans="2:23" x14ac:dyDescent="0.5">
      <c r="B5" s="90" t="s">
        <v>1</v>
      </c>
      <c r="C5" s="475">
        <f>Projektnamn</f>
        <v>0</v>
      </c>
      <c r="D5" s="475"/>
      <c r="E5" s="461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</row>
    <row r="6" spans="2:23" x14ac:dyDescent="0.5">
      <c r="B6" s="91" t="s">
        <v>18</v>
      </c>
      <c r="C6" s="475">
        <f>Startår</f>
        <v>0</v>
      </c>
      <c r="D6" s="475"/>
      <c r="E6" s="461"/>
      <c r="M6" s="423" t="s">
        <v>19</v>
      </c>
      <c r="N6" s="423"/>
      <c r="O6" s="423"/>
      <c r="P6" s="423"/>
      <c r="Q6" s="423"/>
      <c r="R6" s="423"/>
      <c r="S6" s="423"/>
      <c r="T6" s="423"/>
      <c r="U6" s="423"/>
      <c r="V6" s="423"/>
      <c r="W6" s="423"/>
    </row>
    <row r="7" spans="2:23" x14ac:dyDescent="0.5">
      <c r="B7" s="92" t="s">
        <v>20</v>
      </c>
      <c r="C7" s="462">
        <f>Förvaltningsår</f>
        <v>0</v>
      </c>
      <c r="D7" s="462"/>
      <c r="E7" s="46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</row>
    <row r="8" spans="2:23" x14ac:dyDescent="0.5"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</row>
    <row r="9" spans="2:23" x14ac:dyDescent="0.5"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</row>
    <row r="10" spans="2:23" x14ac:dyDescent="0.5"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</row>
    <row r="11" spans="2:23" x14ac:dyDescent="0.5"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</row>
    <row r="12" spans="2:23" ht="18.5" x14ac:dyDescent="0.55000000000000004">
      <c r="B12" s="125" t="s">
        <v>21</v>
      </c>
      <c r="C12" s="22">
        <f>Startår</f>
        <v>0</v>
      </c>
      <c r="D12" s="22">
        <f>C12+1</f>
        <v>1</v>
      </c>
      <c r="E12" s="22">
        <f t="shared" ref="E12:J12" si="0">D12+1</f>
        <v>2</v>
      </c>
      <c r="F12" s="22">
        <f>E12+1</f>
        <v>3</v>
      </c>
      <c r="G12" s="22">
        <f t="shared" si="0"/>
        <v>4</v>
      </c>
      <c r="H12" s="22">
        <f t="shared" si="0"/>
        <v>5</v>
      </c>
      <c r="I12" s="22">
        <f t="shared" si="0"/>
        <v>6</v>
      </c>
      <c r="J12" s="23">
        <f t="shared" si="0"/>
        <v>7</v>
      </c>
      <c r="K12" s="22" t="s">
        <v>22</v>
      </c>
      <c r="M12" s="427" t="s">
        <v>21</v>
      </c>
      <c r="N12" s="423"/>
      <c r="O12" s="423"/>
      <c r="P12" s="423"/>
      <c r="Q12" s="423"/>
      <c r="R12" s="423"/>
      <c r="S12" s="423"/>
      <c r="T12" s="423"/>
      <c r="U12" s="423"/>
      <c r="V12" s="423"/>
      <c r="W12" s="423"/>
    </row>
    <row r="13" spans="2:23" ht="18.5" x14ac:dyDescent="0.55000000000000004">
      <c r="B13" s="24"/>
      <c r="J13" s="25"/>
      <c r="M13" s="423" t="s">
        <v>23</v>
      </c>
      <c r="N13" s="423"/>
      <c r="O13" s="423"/>
      <c r="P13" s="423"/>
      <c r="Q13" s="423"/>
      <c r="R13" s="423"/>
      <c r="S13" s="423"/>
      <c r="T13" s="423"/>
      <c r="U13" s="423"/>
      <c r="V13" s="423"/>
      <c r="W13" s="423"/>
    </row>
    <row r="14" spans="2:23" x14ac:dyDescent="0.5">
      <c r="J14" s="25"/>
      <c r="M14" s="423" t="s">
        <v>24</v>
      </c>
      <c r="N14" s="423"/>
      <c r="O14" s="423"/>
      <c r="P14" s="423"/>
      <c r="Q14" s="423"/>
      <c r="R14" s="423"/>
      <c r="S14" s="423"/>
      <c r="T14" s="423"/>
      <c r="U14" s="423"/>
      <c r="V14" s="423"/>
      <c r="W14" s="423"/>
    </row>
    <row r="15" spans="2:23" ht="17" thickBot="1" x14ac:dyDescent="0.55000000000000004">
      <c r="B15" s="26" t="s">
        <v>25</v>
      </c>
      <c r="C15" s="27"/>
      <c r="D15" s="27"/>
      <c r="E15" s="27"/>
      <c r="F15" s="27"/>
      <c r="G15" s="27"/>
      <c r="H15" s="27"/>
      <c r="I15" s="27"/>
      <c r="J15" s="28"/>
      <c r="K15" s="27"/>
      <c r="M15" s="423" t="s">
        <v>26</v>
      </c>
      <c r="N15" s="423"/>
      <c r="O15" s="423"/>
      <c r="P15" s="423"/>
      <c r="Q15" s="423"/>
      <c r="R15" s="423"/>
      <c r="S15" s="423"/>
      <c r="T15" s="423"/>
      <c r="U15" s="423"/>
      <c r="V15" s="423"/>
      <c r="W15" s="423"/>
    </row>
    <row r="16" spans="2:23" s="29" customFormat="1" x14ac:dyDescent="0.5">
      <c r="B16" s="338"/>
      <c r="C16" s="339"/>
      <c r="D16" s="339"/>
      <c r="E16" s="339"/>
      <c r="F16" s="339"/>
      <c r="G16" s="339"/>
      <c r="H16" s="339"/>
      <c r="I16" s="339"/>
      <c r="J16" s="340"/>
      <c r="K16" s="33">
        <f>SUM(C16:J16)</f>
        <v>0</v>
      </c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</row>
    <row r="17" spans="2:23" s="29" customFormat="1" x14ac:dyDescent="0.5">
      <c r="B17" s="338"/>
      <c r="C17" s="339"/>
      <c r="D17" s="339"/>
      <c r="E17" s="339"/>
      <c r="F17" s="339"/>
      <c r="G17" s="339"/>
      <c r="H17" s="339"/>
      <c r="I17" s="339"/>
      <c r="J17" s="340"/>
      <c r="K17" s="33">
        <f t="shared" ref="K17:K22" si="1">SUM(C17:J17)</f>
        <v>0</v>
      </c>
      <c r="M17" s="428" t="s">
        <v>25</v>
      </c>
      <c r="N17" s="423"/>
      <c r="O17" s="423"/>
      <c r="P17" s="423"/>
      <c r="Q17" s="423"/>
      <c r="R17" s="423"/>
      <c r="S17" s="423"/>
      <c r="T17" s="423"/>
      <c r="U17" s="423"/>
      <c r="V17" s="423"/>
      <c r="W17" s="423"/>
    </row>
    <row r="18" spans="2:23" s="29" customFormat="1" x14ac:dyDescent="0.5">
      <c r="B18" s="338"/>
      <c r="C18" s="339"/>
      <c r="D18" s="339"/>
      <c r="E18" s="339"/>
      <c r="F18" s="339"/>
      <c r="G18" s="339"/>
      <c r="H18" s="339"/>
      <c r="I18" s="339"/>
      <c r="J18" s="340"/>
      <c r="K18" s="33">
        <f t="shared" si="1"/>
        <v>0</v>
      </c>
      <c r="M18" s="423" t="s">
        <v>27</v>
      </c>
      <c r="N18" s="423"/>
      <c r="O18" s="423"/>
      <c r="P18" s="423"/>
      <c r="Q18" s="423"/>
      <c r="R18" s="423"/>
      <c r="S18" s="423"/>
      <c r="T18" s="423"/>
      <c r="U18" s="423"/>
      <c r="V18" s="423"/>
      <c r="W18" s="423"/>
    </row>
    <row r="19" spans="2:23" s="29" customFormat="1" x14ac:dyDescent="0.5">
      <c r="B19" s="338"/>
      <c r="C19" s="339"/>
      <c r="D19" s="339"/>
      <c r="E19" s="339"/>
      <c r="F19" s="339"/>
      <c r="G19" s="339"/>
      <c r="H19" s="339"/>
      <c r="I19" s="339"/>
      <c r="J19" s="340"/>
      <c r="K19" s="33">
        <f t="shared" si="1"/>
        <v>0</v>
      </c>
      <c r="M19" s="423" t="s">
        <v>28</v>
      </c>
      <c r="N19" s="423"/>
      <c r="O19" s="423"/>
      <c r="P19" s="423"/>
      <c r="Q19" s="423"/>
      <c r="R19" s="423"/>
      <c r="S19" s="423"/>
      <c r="T19" s="423"/>
      <c r="U19" s="423"/>
      <c r="V19" s="423"/>
      <c r="W19" s="423"/>
    </row>
    <row r="20" spans="2:23" s="29" customFormat="1" x14ac:dyDescent="0.5">
      <c r="B20" s="338"/>
      <c r="C20" s="339"/>
      <c r="D20" s="339"/>
      <c r="E20" s="339"/>
      <c r="F20" s="339"/>
      <c r="G20" s="339"/>
      <c r="H20" s="339"/>
      <c r="I20" s="339"/>
      <c r="J20" s="340"/>
      <c r="K20" s="33">
        <f t="shared" si="1"/>
        <v>0</v>
      </c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</row>
    <row r="21" spans="2:23" s="29" customFormat="1" x14ac:dyDescent="0.5">
      <c r="B21" s="338"/>
      <c r="C21" s="339"/>
      <c r="D21" s="339"/>
      <c r="E21" s="339"/>
      <c r="F21" s="339"/>
      <c r="G21" s="339"/>
      <c r="H21" s="339"/>
      <c r="I21" s="339"/>
      <c r="J21" s="340"/>
      <c r="K21" s="33">
        <f t="shared" si="1"/>
        <v>0</v>
      </c>
      <c r="M21" s="423" t="s">
        <v>29</v>
      </c>
      <c r="N21" s="423"/>
      <c r="O21" s="423"/>
      <c r="P21" s="423"/>
      <c r="Q21" s="423"/>
      <c r="R21" s="423"/>
      <c r="S21" s="423"/>
      <c r="T21" s="423"/>
      <c r="U21" s="423"/>
      <c r="V21" s="423"/>
      <c r="W21" s="423"/>
    </row>
    <row r="22" spans="2:23" s="29" customFormat="1" x14ac:dyDescent="0.5">
      <c r="B22" s="338"/>
      <c r="C22" s="339"/>
      <c r="D22" s="339"/>
      <c r="E22" s="339"/>
      <c r="F22" s="339"/>
      <c r="G22" s="339"/>
      <c r="H22" s="339"/>
      <c r="I22" s="339"/>
      <c r="J22" s="340"/>
      <c r="K22" s="33">
        <f t="shared" si="1"/>
        <v>0</v>
      </c>
      <c r="M22" s="423" t="s">
        <v>30</v>
      </c>
      <c r="N22" s="423"/>
      <c r="O22" s="423"/>
      <c r="P22" s="423"/>
      <c r="Q22" s="423"/>
      <c r="R22" s="423"/>
      <c r="S22" s="423"/>
      <c r="T22" s="423"/>
      <c r="U22" s="423"/>
      <c r="V22" s="423"/>
      <c r="W22" s="423"/>
    </row>
    <row r="23" spans="2:23" s="29" customFormat="1" x14ac:dyDescent="0.5">
      <c r="B23" s="341"/>
      <c r="C23" s="342"/>
      <c r="D23" s="342"/>
      <c r="E23" s="342"/>
      <c r="F23" s="342"/>
      <c r="G23" s="342"/>
      <c r="H23" s="342"/>
      <c r="I23" s="342"/>
      <c r="J23" s="343"/>
      <c r="K23" s="33">
        <f>SUM(C23:J23)</f>
        <v>0</v>
      </c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</row>
    <row r="24" spans="2:23" s="29" customFormat="1" x14ac:dyDescent="0.5">
      <c r="B24" s="341"/>
      <c r="C24" s="342"/>
      <c r="D24" s="342"/>
      <c r="E24" s="342"/>
      <c r="F24" s="342"/>
      <c r="G24" s="342"/>
      <c r="H24" s="342"/>
      <c r="I24" s="342"/>
      <c r="J24" s="343"/>
      <c r="K24" s="33">
        <f>SUM(C24:J24)</f>
        <v>0</v>
      </c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</row>
    <row r="25" spans="2:23" s="29" customFormat="1" ht="16.5" thickBot="1" x14ac:dyDescent="0.55000000000000004">
      <c r="B25" s="344"/>
      <c r="C25" s="345"/>
      <c r="D25" s="345"/>
      <c r="E25" s="345"/>
      <c r="F25" s="345"/>
      <c r="G25" s="345"/>
      <c r="H25" s="345"/>
      <c r="I25" s="345"/>
      <c r="J25" s="346"/>
      <c r="K25" s="33">
        <f>SUM(C25:J25)</f>
        <v>0</v>
      </c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</row>
    <row r="26" spans="2:23" s="29" customFormat="1" x14ac:dyDescent="0.5">
      <c r="B26" s="30" t="s">
        <v>222</v>
      </c>
      <c r="C26" s="31">
        <f>IFERROR(SUM(C16:C25),"0")</f>
        <v>0</v>
      </c>
      <c r="D26" s="31">
        <f>IFERROR(SUM(D16:D25),"0")</f>
        <v>0</v>
      </c>
      <c r="E26" s="31">
        <f t="shared" ref="E26:J26" si="2">IFERROR(SUM(E16:E25),"0")</f>
        <v>0</v>
      </c>
      <c r="F26" s="31">
        <f t="shared" si="2"/>
        <v>0</v>
      </c>
      <c r="G26" s="31">
        <f t="shared" si="2"/>
        <v>0</v>
      </c>
      <c r="H26" s="31">
        <f t="shared" si="2"/>
        <v>0</v>
      </c>
      <c r="I26" s="31">
        <f t="shared" si="2"/>
        <v>0</v>
      </c>
      <c r="J26" s="32">
        <f t="shared" si="2"/>
        <v>0</v>
      </c>
      <c r="K26" s="33">
        <f>IFERROR(SUM(C26:J26),"")</f>
        <v>0</v>
      </c>
      <c r="M26" s="429" t="s">
        <v>31</v>
      </c>
      <c r="N26" s="423"/>
      <c r="O26" s="423"/>
      <c r="P26" s="423"/>
      <c r="Q26" s="423"/>
      <c r="R26" s="423"/>
      <c r="S26" s="423"/>
      <c r="T26" s="423"/>
      <c r="U26" s="423"/>
      <c r="V26" s="423"/>
      <c r="W26" s="423"/>
    </row>
    <row r="27" spans="2:23" s="29" customFormat="1" x14ac:dyDescent="0.5">
      <c r="C27" s="34"/>
      <c r="D27" s="34"/>
      <c r="E27" s="34"/>
      <c r="F27" s="34"/>
      <c r="G27" s="34"/>
      <c r="H27" s="34"/>
      <c r="I27" s="34"/>
      <c r="J27" s="35"/>
      <c r="K27" s="34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</row>
    <row r="28" spans="2:23" ht="17" thickBot="1" x14ac:dyDescent="0.55000000000000004">
      <c r="B28" s="26" t="s">
        <v>32</v>
      </c>
      <c r="C28" s="36"/>
      <c r="D28" s="36"/>
      <c r="E28" s="36"/>
      <c r="F28" s="36"/>
      <c r="G28" s="36"/>
      <c r="H28" s="36"/>
      <c r="I28" s="36"/>
      <c r="J28" s="37"/>
      <c r="K28" s="36"/>
      <c r="M28" s="428" t="s">
        <v>32</v>
      </c>
      <c r="N28" s="423"/>
      <c r="O28" s="423"/>
      <c r="P28" s="423"/>
      <c r="Q28" s="423"/>
      <c r="R28" s="423"/>
      <c r="S28" s="423"/>
      <c r="T28" s="423"/>
      <c r="U28" s="423"/>
      <c r="V28" s="423"/>
      <c r="W28" s="423"/>
    </row>
    <row r="29" spans="2:23" x14ac:dyDescent="0.5">
      <c r="B29" s="338"/>
      <c r="C29" s="339"/>
      <c r="D29" s="339"/>
      <c r="E29" s="339"/>
      <c r="F29" s="339"/>
      <c r="G29" s="339"/>
      <c r="H29" s="339"/>
      <c r="I29" s="339"/>
      <c r="J29" s="340"/>
      <c r="K29" s="33">
        <f>SUM(C29:J29)</f>
        <v>0</v>
      </c>
      <c r="M29" s="423" t="s">
        <v>27</v>
      </c>
      <c r="N29" s="423"/>
      <c r="O29" s="423"/>
      <c r="P29" s="423"/>
      <c r="Q29" s="423"/>
      <c r="R29" s="423"/>
      <c r="S29" s="423"/>
      <c r="T29" s="423"/>
      <c r="U29" s="423"/>
      <c r="V29" s="423"/>
      <c r="W29" s="423"/>
    </row>
    <row r="30" spans="2:23" x14ac:dyDescent="0.5">
      <c r="B30" s="338"/>
      <c r="C30" s="339"/>
      <c r="D30" s="339"/>
      <c r="E30" s="339"/>
      <c r="F30" s="339"/>
      <c r="G30" s="339"/>
      <c r="H30" s="339"/>
      <c r="I30" s="339"/>
      <c r="J30" s="340"/>
      <c r="K30" s="33">
        <f t="shared" ref="K30:K36" si="3">SUM(C30:J30)</f>
        <v>0</v>
      </c>
      <c r="M30" s="423" t="s">
        <v>33</v>
      </c>
      <c r="N30" s="423"/>
      <c r="O30" s="423"/>
      <c r="P30" s="423"/>
      <c r="Q30" s="423"/>
      <c r="R30" s="423"/>
      <c r="S30" s="423"/>
      <c r="T30" s="423"/>
      <c r="U30" s="423"/>
      <c r="V30" s="423"/>
      <c r="W30" s="423"/>
    </row>
    <row r="31" spans="2:23" x14ac:dyDescent="0.5">
      <c r="B31" s="338"/>
      <c r="C31" s="339"/>
      <c r="D31" s="339"/>
      <c r="E31" s="339"/>
      <c r="F31" s="339"/>
      <c r="G31" s="339"/>
      <c r="H31" s="339"/>
      <c r="I31" s="339"/>
      <c r="J31" s="340"/>
      <c r="K31" s="33">
        <f t="shared" si="3"/>
        <v>0</v>
      </c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</row>
    <row r="32" spans="2:23" x14ac:dyDescent="0.5">
      <c r="B32" s="338"/>
      <c r="C32" s="339"/>
      <c r="D32" s="339"/>
      <c r="E32" s="339"/>
      <c r="F32" s="339"/>
      <c r="G32" s="339"/>
      <c r="H32" s="339"/>
      <c r="I32" s="339"/>
      <c r="J32" s="340"/>
      <c r="K32" s="33">
        <f t="shared" si="3"/>
        <v>0</v>
      </c>
      <c r="M32" s="423" t="s">
        <v>182</v>
      </c>
      <c r="N32" s="423"/>
      <c r="O32" s="423"/>
      <c r="P32" s="423"/>
      <c r="Q32" s="423"/>
      <c r="R32" s="423"/>
      <c r="S32" s="423"/>
      <c r="T32" s="423"/>
      <c r="U32" s="423"/>
      <c r="V32" s="423"/>
      <c r="W32" s="423"/>
    </row>
    <row r="33" spans="2:24" x14ac:dyDescent="0.5">
      <c r="B33" s="338"/>
      <c r="C33" s="339"/>
      <c r="D33" s="339"/>
      <c r="E33" s="339"/>
      <c r="F33" s="339"/>
      <c r="G33" s="339"/>
      <c r="H33" s="339"/>
      <c r="I33" s="339"/>
      <c r="J33" s="340"/>
      <c r="K33" s="33">
        <f t="shared" si="3"/>
        <v>0</v>
      </c>
      <c r="M33" s="423" t="s">
        <v>183</v>
      </c>
      <c r="N33" s="423"/>
      <c r="O33" s="423"/>
      <c r="P33" s="423"/>
      <c r="Q33" s="423"/>
      <c r="R33" s="423"/>
      <c r="S33" s="423"/>
      <c r="T33" s="423"/>
      <c r="U33" s="423"/>
      <c r="V33" s="423"/>
      <c r="W33" s="423"/>
    </row>
    <row r="34" spans="2:24" x14ac:dyDescent="0.5">
      <c r="B34" s="338"/>
      <c r="C34" s="339"/>
      <c r="D34" s="339"/>
      <c r="E34" s="339"/>
      <c r="F34" s="339"/>
      <c r="G34" s="339"/>
      <c r="H34" s="339"/>
      <c r="I34" s="339"/>
      <c r="J34" s="340"/>
      <c r="K34" s="33">
        <f t="shared" si="3"/>
        <v>0</v>
      </c>
      <c r="M34" s="430" t="s">
        <v>184</v>
      </c>
      <c r="N34" s="423"/>
      <c r="O34" s="423"/>
      <c r="P34" s="423"/>
      <c r="Q34" s="423"/>
      <c r="R34" s="423"/>
      <c r="S34" s="423"/>
      <c r="T34" s="423"/>
      <c r="U34" s="423"/>
      <c r="V34" s="423"/>
      <c r="W34" s="423"/>
    </row>
    <row r="35" spans="2:24" x14ac:dyDescent="0.5">
      <c r="B35" s="338"/>
      <c r="C35" s="339"/>
      <c r="D35" s="339"/>
      <c r="E35" s="339"/>
      <c r="F35" s="339"/>
      <c r="G35" s="339"/>
      <c r="H35" s="339"/>
      <c r="I35" s="339"/>
      <c r="J35" s="340"/>
      <c r="K35" s="33">
        <f t="shared" si="3"/>
        <v>0</v>
      </c>
      <c r="M35" s="430" t="s">
        <v>185</v>
      </c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297"/>
    </row>
    <row r="36" spans="2:24" x14ac:dyDescent="0.5">
      <c r="B36" s="338"/>
      <c r="C36" s="339"/>
      <c r="D36" s="339"/>
      <c r="E36" s="339"/>
      <c r="F36" s="339"/>
      <c r="G36" s="339"/>
      <c r="H36" s="339"/>
      <c r="I36" s="339"/>
      <c r="J36" s="340"/>
      <c r="K36" s="33">
        <f t="shared" si="3"/>
        <v>0</v>
      </c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</row>
    <row r="37" spans="2:24" x14ac:dyDescent="0.5">
      <c r="B37" s="341"/>
      <c r="C37" s="342"/>
      <c r="D37" s="342"/>
      <c r="E37" s="342"/>
      <c r="F37" s="342"/>
      <c r="G37" s="342"/>
      <c r="H37" s="342"/>
      <c r="I37" s="342"/>
      <c r="J37" s="343"/>
      <c r="K37" s="33">
        <f>SUM(C37:J37)</f>
        <v>0</v>
      </c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</row>
    <row r="38" spans="2:24" ht="16.5" thickBot="1" x14ac:dyDescent="0.55000000000000004">
      <c r="B38" s="344"/>
      <c r="C38" s="345"/>
      <c r="D38" s="345"/>
      <c r="E38" s="345"/>
      <c r="F38" s="345"/>
      <c r="G38" s="345"/>
      <c r="H38" s="345"/>
      <c r="I38" s="345"/>
      <c r="J38" s="346"/>
      <c r="K38" s="33">
        <f>SUM(C38:J38)</f>
        <v>0</v>
      </c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</row>
    <row r="39" spans="2:24" x14ac:dyDescent="0.5">
      <c r="B39" s="30" t="s">
        <v>223</v>
      </c>
      <c r="C39" s="31">
        <f>IFERROR(SUM(C28:C38),"0")</f>
        <v>0</v>
      </c>
      <c r="D39" s="31">
        <f t="shared" ref="D39" si="4">IFERROR(SUM(D28:D38),"0")</f>
        <v>0</v>
      </c>
      <c r="E39" s="31">
        <f t="shared" ref="E39" si="5">IFERROR(SUM(E28:E38),"0")</f>
        <v>0</v>
      </c>
      <c r="F39" s="31">
        <f t="shared" ref="F39" si="6">IFERROR(SUM(F28:F38),"0")</f>
        <v>0</v>
      </c>
      <c r="G39" s="31">
        <f t="shared" ref="G39" si="7">IFERROR(SUM(G28:G38),"0")</f>
        <v>0</v>
      </c>
      <c r="H39" s="31">
        <f t="shared" ref="H39" si="8">IFERROR(SUM(H28:H38),"0")</f>
        <v>0</v>
      </c>
      <c r="I39" s="31">
        <f t="shared" ref="I39" si="9">IFERROR(SUM(I28:I38),"0")</f>
        <v>0</v>
      </c>
      <c r="J39" s="32">
        <f t="shared" ref="J39" si="10">IFERROR(SUM(J28:J38),"0")</f>
        <v>0</v>
      </c>
      <c r="K39" s="33">
        <f>IFERROR(SUM(C39:J39),"")</f>
        <v>0</v>
      </c>
      <c r="M39" s="429" t="s">
        <v>31</v>
      </c>
      <c r="N39" s="423"/>
      <c r="O39" s="423"/>
      <c r="P39" s="423"/>
      <c r="Q39" s="423"/>
      <c r="R39" s="423"/>
      <c r="S39" s="423"/>
      <c r="T39" s="423"/>
      <c r="U39" s="423"/>
      <c r="V39" s="423"/>
      <c r="W39" s="423"/>
    </row>
    <row r="40" spans="2:24" s="29" customFormat="1" x14ac:dyDescent="0.5">
      <c r="C40" s="34"/>
      <c r="D40" s="34"/>
      <c r="E40" s="34"/>
      <c r="F40" s="34"/>
      <c r="G40" s="34"/>
      <c r="H40" s="34"/>
      <c r="I40" s="34"/>
      <c r="J40" s="35"/>
      <c r="K40" s="34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</row>
    <row r="41" spans="2:24" ht="17" thickBot="1" x14ac:dyDescent="0.55000000000000004">
      <c r="B41" s="26" t="s">
        <v>230</v>
      </c>
      <c r="C41" s="36"/>
      <c r="D41" s="36"/>
      <c r="E41" s="36"/>
      <c r="F41" s="36"/>
      <c r="G41" s="36"/>
      <c r="H41" s="36"/>
      <c r="I41" s="36"/>
      <c r="J41" s="37"/>
      <c r="K41" s="36"/>
      <c r="M41" s="428" t="s">
        <v>230</v>
      </c>
      <c r="N41" s="423"/>
      <c r="O41" s="423"/>
      <c r="P41" s="423"/>
      <c r="Q41" s="423"/>
      <c r="R41" s="423"/>
      <c r="S41" s="423"/>
      <c r="T41" s="423"/>
      <c r="U41" s="423"/>
      <c r="V41" s="423"/>
      <c r="W41" s="423"/>
    </row>
    <row r="42" spans="2:24" x14ac:dyDescent="0.5">
      <c r="B42" s="338"/>
      <c r="C42" s="339"/>
      <c r="D42" s="339"/>
      <c r="E42" s="339"/>
      <c r="F42" s="339"/>
      <c r="G42" s="339"/>
      <c r="H42" s="339"/>
      <c r="I42" s="339"/>
      <c r="J42" s="340"/>
      <c r="K42" s="33">
        <f>SUM(C42:J42)</f>
        <v>0</v>
      </c>
      <c r="M42" s="431" t="s">
        <v>130</v>
      </c>
      <c r="N42" s="423"/>
      <c r="O42" s="423"/>
      <c r="P42" s="423"/>
      <c r="Q42" s="423"/>
      <c r="R42" s="423"/>
      <c r="S42" s="423"/>
      <c r="T42" s="423"/>
      <c r="U42" s="423"/>
      <c r="V42" s="423"/>
      <c r="W42" s="423"/>
    </row>
    <row r="43" spans="2:24" x14ac:dyDescent="0.5">
      <c r="B43" s="341"/>
      <c r="C43" s="342"/>
      <c r="D43" s="342"/>
      <c r="E43" s="342"/>
      <c r="F43" s="342"/>
      <c r="G43" s="342"/>
      <c r="H43" s="342"/>
      <c r="I43" s="342"/>
      <c r="J43" s="343"/>
      <c r="K43" s="33">
        <f>SUM(C43:J43)</f>
        <v>0</v>
      </c>
      <c r="M43" s="431" t="s">
        <v>186</v>
      </c>
      <c r="N43" s="423"/>
      <c r="O43" s="423"/>
      <c r="P43" s="423"/>
      <c r="Q43" s="423"/>
      <c r="R43" s="423"/>
      <c r="S43" s="423"/>
      <c r="T43" s="423"/>
      <c r="U43" s="423"/>
      <c r="V43" s="423"/>
      <c r="W43" s="423"/>
    </row>
    <row r="44" spans="2:24" x14ac:dyDescent="0.5">
      <c r="B44" s="341"/>
      <c r="C44" s="342"/>
      <c r="D44" s="342"/>
      <c r="E44" s="342"/>
      <c r="F44" s="342"/>
      <c r="G44" s="342"/>
      <c r="H44" s="342"/>
      <c r="I44" s="342"/>
      <c r="J44" s="343"/>
      <c r="K44" s="33">
        <f t="shared" ref="K44:K50" si="11">SUM(C44:J44)</f>
        <v>0</v>
      </c>
      <c r="M44" s="423" t="s">
        <v>187</v>
      </c>
      <c r="N44" s="423"/>
      <c r="O44" s="423"/>
      <c r="P44" s="423"/>
      <c r="Q44" s="423"/>
      <c r="R44" s="423"/>
      <c r="S44" s="423"/>
      <c r="T44" s="423"/>
      <c r="U44" s="423"/>
      <c r="V44" s="423"/>
      <c r="W44" s="423"/>
    </row>
    <row r="45" spans="2:24" x14ac:dyDescent="0.5">
      <c r="B45" s="341"/>
      <c r="C45" s="342"/>
      <c r="D45" s="342"/>
      <c r="E45" s="342"/>
      <c r="F45" s="342"/>
      <c r="G45" s="342"/>
      <c r="H45" s="342"/>
      <c r="I45" s="342"/>
      <c r="J45" s="343"/>
      <c r="K45" s="33">
        <f t="shared" si="11"/>
        <v>0</v>
      </c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</row>
    <row r="46" spans="2:24" x14ac:dyDescent="0.5">
      <c r="B46" s="341"/>
      <c r="C46" s="342"/>
      <c r="D46" s="342"/>
      <c r="E46" s="342"/>
      <c r="F46" s="342"/>
      <c r="G46" s="342"/>
      <c r="H46" s="342"/>
      <c r="I46" s="342"/>
      <c r="J46" s="343"/>
      <c r="K46" s="33">
        <f t="shared" si="11"/>
        <v>0</v>
      </c>
      <c r="M46" s="423" t="s">
        <v>227</v>
      </c>
      <c r="N46" s="423"/>
      <c r="O46" s="423"/>
      <c r="P46" s="423"/>
      <c r="Q46" s="423"/>
      <c r="R46" s="423"/>
      <c r="S46" s="423"/>
      <c r="T46" s="423"/>
      <c r="U46" s="423"/>
      <c r="V46" s="423"/>
      <c r="W46" s="423"/>
    </row>
    <row r="47" spans="2:24" x14ac:dyDescent="0.5">
      <c r="B47" s="341"/>
      <c r="C47" s="342"/>
      <c r="D47" s="342"/>
      <c r="E47" s="342"/>
      <c r="F47" s="342"/>
      <c r="G47" s="342"/>
      <c r="H47" s="342"/>
      <c r="I47" s="342"/>
      <c r="J47" s="343"/>
      <c r="K47" s="33">
        <f t="shared" si="11"/>
        <v>0</v>
      </c>
      <c r="M47" s="423" t="s">
        <v>228</v>
      </c>
      <c r="N47" s="423"/>
      <c r="O47" s="423"/>
      <c r="P47" s="423"/>
      <c r="Q47" s="423"/>
      <c r="R47" s="423"/>
      <c r="S47" s="423"/>
      <c r="T47" s="423"/>
      <c r="U47" s="423"/>
      <c r="V47" s="423"/>
      <c r="W47" s="423"/>
    </row>
    <row r="48" spans="2:24" x14ac:dyDescent="0.5">
      <c r="B48" s="341"/>
      <c r="C48" s="342"/>
      <c r="D48" s="342"/>
      <c r="E48" s="342"/>
      <c r="F48" s="342"/>
      <c r="G48" s="342"/>
      <c r="H48" s="342"/>
      <c r="I48" s="342"/>
      <c r="J48" s="343"/>
      <c r="K48" s="33">
        <f t="shared" si="11"/>
        <v>0</v>
      </c>
      <c r="M48" s="423" t="s">
        <v>229</v>
      </c>
      <c r="N48" s="423"/>
      <c r="O48" s="423"/>
      <c r="P48" s="423"/>
      <c r="Q48" s="423"/>
      <c r="R48" s="423"/>
      <c r="S48" s="423"/>
      <c r="T48" s="423"/>
      <c r="U48" s="423"/>
      <c r="V48" s="423"/>
      <c r="W48" s="423"/>
    </row>
    <row r="49" spans="2:23" x14ac:dyDescent="0.5">
      <c r="B49" s="341"/>
      <c r="C49" s="342"/>
      <c r="D49" s="342"/>
      <c r="E49" s="342"/>
      <c r="F49" s="342"/>
      <c r="G49" s="342"/>
      <c r="H49" s="342"/>
      <c r="I49" s="342"/>
      <c r="J49" s="343"/>
      <c r="K49" s="33">
        <f t="shared" si="11"/>
        <v>0</v>
      </c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</row>
    <row r="50" spans="2:23" x14ac:dyDescent="0.5">
      <c r="B50" s="341"/>
      <c r="C50" s="342"/>
      <c r="D50" s="342"/>
      <c r="E50" s="342"/>
      <c r="F50" s="342"/>
      <c r="G50" s="342"/>
      <c r="H50" s="342"/>
      <c r="I50" s="342"/>
      <c r="J50" s="343"/>
      <c r="K50" s="33">
        <f t="shared" si="11"/>
        <v>0</v>
      </c>
      <c r="M50" s="423" t="s">
        <v>182</v>
      </c>
      <c r="N50" s="423"/>
      <c r="O50" s="423"/>
      <c r="P50" s="423"/>
      <c r="Q50" s="423"/>
      <c r="R50" s="423"/>
      <c r="S50" s="423"/>
      <c r="T50" s="423"/>
      <c r="U50" s="423"/>
      <c r="V50" s="423"/>
      <c r="W50" s="423"/>
    </row>
    <row r="51" spans="2:23" ht="16.5" thickBot="1" x14ac:dyDescent="0.55000000000000004">
      <c r="B51" s="344"/>
      <c r="C51" s="345"/>
      <c r="D51" s="345"/>
      <c r="E51" s="345"/>
      <c r="F51" s="345"/>
      <c r="G51" s="345"/>
      <c r="H51" s="345"/>
      <c r="I51" s="345"/>
      <c r="J51" s="346"/>
      <c r="K51" s="33">
        <f>SUM(C51:J51)</f>
        <v>0</v>
      </c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</row>
    <row r="52" spans="2:23" x14ac:dyDescent="0.5">
      <c r="B52" s="30" t="s">
        <v>231</v>
      </c>
      <c r="C52" s="31">
        <f>IFERROR(SUM(C42:C51),"0")</f>
        <v>0</v>
      </c>
      <c r="D52" s="31">
        <f t="shared" ref="D52" si="12">IFERROR(SUM(D42:D51),"0")</f>
        <v>0</v>
      </c>
      <c r="E52" s="31">
        <f t="shared" ref="E52" si="13">IFERROR(SUM(E42:E51),"0")</f>
        <v>0</v>
      </c>
      <c r="F52" s="31">
        <f t="shared" ref="F52" si="14">IFERROR(SUM(F42:F51),"0")</f>
        <v>0</v>
      </c>
      <c r="G52" s="31">
        <f t="shared" ref="G52" si="15">IFERROR(SUM(G42:G51),"0")</f>
        <v>0</v>
      </c>
      <c r="H52" s="31">
        <f t="shared" ref="H52" si="16">IFERROR(SUM(H42:H51),"0")</f>
        <v>0</v>
      </c>
      <c r="I52" s="31">
        <f t="shared" ref="I52" si="17">IFERROR(SUM(I42:I51),"0")</f>
        <v>0</v>
      </c>
      <c r="J52" s="32">
        <f t="shared" ref="J52" si="18">IFERROR(SUM(J42:J51),"0")</f>
        <v>0</v>
      </c>
      <c r="K52" s="33">
        <f>IFERROR(SUM(C52:J52),"")</f>
        <v>0</v>
      </c>
      <c r="M52" s="429" t="s">
        <v>31</v>
      </c>
      <c r="N52" s="423"/>
      <c r="O52" s="423"/>
      <c r="P52" s="423"/>
      <c r="Q52" s="423"/>
      <c r="R52" s="423"/>
      <c r="S52" s="423"/>
      <c r="T52" s="423"/>
      <c r="U52" s="423"/>
      <c r="V52" s="423"/>
      <c r="W52" s="423"/>
    </row>
    <row r="53" spans="2:23" x14ac:dyDescent="0.5">
      <c r="C53" s="38"/>
      <c r="D53" s="38"/>
      <c r="E53" s="38"/>
      <c r="F53" s="38"/>
      <c r="G53" s="38"/>
      <c r="H53" s="38"/>
      <c r="I53" s="38"/>
      <c r="J53" s="39"/>
      <c r="K53" s="38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</row>
    <row r="54" spans="2:23" x14ac:dyDescent="0.5">
      <c r="C54" s="38"/>
      <c r="D54" s="38"/>
      <c r="E54" s="38"/>
      <c r="F54" s="38"/>
      <c r="G54" s="38"/>
      <c r="H54" s="38"/>
      <c r="I54" s="38"/>
      <c r="J54" s="39"/>
      <c r="K54" s="38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</row>
    <row r="55" spans="2:23" s="40" customFormat="1" x14ac:dyDescent="0.5">
      <c r="B55" s="122" t="str">
        <f>B12</f>
        <v>Grundläggande investering</v>
      </c>
      <c r="C55" s="123">
        <f>IFERROR((C26+C39+C52),"0")</f>
        <v>0</v>
      </c>
      <c r="D55" s="123">
        <f t="shared" ref="D55:J55" si="19">IFERROR((D26+D39+D52),"0")</f>
        <v>0</v>
      </c>
      <c r="E55" s="123">
        <f t="shared" si="19"/>
        <v>0</v>
      </c>
      <c r="F55" s="123">
        <f t="shared" si="19"/>
        <v>0</v>
      </c>
      <c r="G55" s="123">
        <f t="shared" si="19"/>
        <v>0</v>
      </c>
      <c r="H55" s="123">
        <f t="shared" si="19"/>
        <v>0</v>
      </c>
      <c r="I55" s="123">
        <f t="shared" si="19"/>
        <v>0</v>
      </c>
      <c r="J55" s="124">
        <f t="shared" si="19"/>
        <v>0</v>
      </c>
      <c r="K55" s="123">
        <f>IFERROR(SUM(C55:J55),"")</f>
        <v>0</v>
      </c>
      <c r="M55" s="429" t="s">
        <v>188</v>
      </c>
      <c r="N55" s="427"/>
      <c r="O55" s="427"/>
      <c r="P55" s="427"/>
      <c r="Q55" s="427"/>
      <c r="R55" s="427"/>
      <c r="S55" s="427"/>
      <c r="T55" s="427"/>
      <c r="U55" s="427"/>
      <c r="V55" s="427"/>
      <c r="W55" s="427"/>
    </row>
    <row r="56" spans="2:23" x14ac:dyDescent="0.5">
      <c r="C56" s="38"/>
      <c r="D56" s="38"/>
      <c r="E56" s="38"/>
      <c r="F56" s="38"/>
      <c r="G56" s="38"/>
      <c r="H56" s="38"/>
      <c r="I56" s="38"/>
      <c r="J56" s="39"/>
      <c r="K56" s="38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</row>
    <row r="57" spans="2:23" x14ac:dyDescent="0.5">
      <c r="C57" s="38"/>
      <c r="D57" s="38"/>
      <c r="E57" s="38"/>
      <c r="F57" s="38"/>
      <c r="G57" s="38"/>
      <c r="H57" s="38"/>
      <c r="I57" s="38"/>
      <c r="J57" s="39"/>
      <c r="K57" s="38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</row>
    <row r="58" spans="2:23" s="41" customFormat="1" x14ac:dyDescent="0.5">
      <c r="C58" s="42"/>
      <c r="D58" s="44"/>
      <c r="E58" s="42"/>
      <c r="F58" s="42"/>
      <c r="G58" s="42"/>
      <c r="H58" s="42"/>
      <c r="I58" s="42"/>
      <c r="J58" s="43"/>
      <c r="K58" s="4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</row>
    <row r="59" spans="2:23" ht="18.5" x14ac:dyDescent="0.55000000000000004">
      <c r="B59" s="125" t="s">
        <v>129</v>
      </c>
      <c r="C59" s="22">
        <f>Startår</f>
        <v>0</v>
      </c>
      <c r="D59" s="22">
        <f>C59+1</f>
        <v>1</v>
      </c>
      <c r="E59" s="22">
        <f t="shared" ref="E59:J59" si="20">D59+1</f>
        <v>2</v>
      </c>
      <c r="F59" s="22">
        <f>E59+1</f>
        <v>3</v>
      </c>
      <c r="G59" s="22">
        <f t="shared" si="20"/>
        <v>4</v>
      </c>
      <c r="H59" s="22">
        <f t="shared" si="20"/>
        <v>5</v>
      </c>
      <c r="I59" s="22">
        <f t="shared" si="20"/>
        <v>6</v>
      </c>
      <c r="J59" s="23">
        <f t="shared" si="20"/>
        <v>7</v>
      </c>
      <c r="K59" s="22" t="s">
        <v>22</v>
      </c>
      <c r="M59" s="427" t="s">
        <v>129</v>
      </c>
      <c r="N59" s="423"/>
      <c r="O59" s="423"/>
      <c r="P59" s="423"/>
      <c r="Q59" s="423"/>
      <c r="R59" s="423"/>
      <c r="S59" s="423"/>
      <c r="T59" s="423"/>
      <c r="U59" s="423"/>
      <c r="V59" s="423"/>
      <c r="W59" s="423"/>
    </row>
    <row r="60" spans="2:23" s="45" customFormat="1" x14ac:dyDescent="0.5">
      <c r="C60" s="46"/>
      <c r="D60" s="47" t="str">
        <f>IF($D59=$C$7,"ÅR 1","")</f>
        <v/>
      </c>
      <c r="E60" s="47" t="str">
        <f>IF($D59=$C$7,"ÅR 2","")</f>
        <v/>
      </c>
      <c r="F60" s="47" t="str">
        <f>IF($D59=$C$7,"ÅR 3","")</f>
        <v/>
      </c>
      <c r="G60" s="47" t="str">
        <f>IF($D59=$C$7,"ÅR 4","")</f>
        <v/>
      </c>
      <c r="H60" s="47" t="str">
        <f>IF($D59=$C$7,"ÅR 5","")</f>
        <v/>
      </c>
      <c r="I60" s="47" t="str">
        <f>IF($D59=$C$7,"ÅR 6","")</f>
        <v/>
      </c>
      <c r="J60" s="64" t="str">
        <f>IF($D59=$C$7,"ÅR 7","")</f>
        <v/>
      </c>
      <c r="K60" s="46"/>
      <c r="M60" s="423" t="s">
        <v>224</v>
      </c>
      <c r="N60" s="433"/>
      <c r="O60" s="433"/>
      <c r="P60" s="433"/>
      <c r="Q60" s="433"/>
      <c r="R60" s="433"/>
      <c r="S60" s="433"/>
      <c r="T60" s="433"/>
      <c r="U60" s="433"/>
      <c r="V60" s="433"/>
      <c r="W60" s="433"/>
    </row>
    <row r="61" spans="2:23" ht="17" thickBot="1" x14ac:dyDescent="0.55000000000000004">
      <c r="B61" s="26" t="s">
        <v>34</v>
      </c>
      <c r="C61" s="36"/>
      <c r="D61" s="36"/>
      <c r="E61" s="36"/>
      <c r="F61" s="36"/>
      <c r="G61" s="36"/>
      <c r="H61" s="36"/>
      <c r="I61" s="36"/>
      <c r="J61" s="37"/>
      <c r="K61" s="36"/>
      <c r="M61" s="423" t="s">
        <v>225</v>
      </c>
      <c r="N61" s="423"/>
      <c r="O61" s="423"/>
      <c r="P61" s="423"/>
      <c r="Q61" s="423"/>
      <c r="R61" s="423"/>
      <c r="S61" s="423"/>
      <c r="T61" s="423"/>
      <c r="U61" s="423"/>
      <c r="V61" s="423"/>
      <c r="W61" s="423"/>
    </row>
    <row r="62" spans="2:23" x14ac:dyDescent="0.5">
      <c r="B62" s="347" t="s">
        <v>35</v>
      </c>
      <c r="C62" s="339"/>
      <c r="D62" s="339"/>
      <c r="E62" s="339"/>
      <c r="F62" s="339"/>
      <c r="G62" s="339"/>
      <c r="H62" s="339"/>
      <c r="I62" s="339"/>
      <c r="J62" s="340"/>
      <c r="K62" s="33">
        <f>SUM(C62:J62)</f>
        <v>0</v>
      </c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</row>
    <row r="63" spans="2:23" ht="32" x14ac:dyDescent="0.5">
      <c r="B63" s="348" t="s">
        <v>36</v>
      </c>
      <c r="C63" s="342"/>
      <c r="D63" s="342"/>
      <c r="E63" s="342"/>
      <c r="F63" s="342"/>
      <c r="G63" s="342"/>
      <c r="H63" s="342"/>
      <c r="I63" s="342"/>
      <c r="J63" s="343"/>
      <c r="K63" s="33">
        <f>SUM(C63:J63)</f>
        <v>0</v>
      </c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</row>
    <row r="64" spans="2:23" ht="16.5" thickBot="1" x14ac:dyDescent="0.55000000000000004">
      <c r="B64" s="349"/>
      <c r="C64" s="350"/>
      <c r="D64" s="351"/>
      <c r="E64" s="351"/>
      <c r="F64" s="351"/>
      <c r="G64" s="351"/>
      <c r="H64" s="351"/>
      <c r="I64" s="351"/>
      <c r="J64" s="352"/>
      <c r="K64" s="33">
        <f>SUM(C64:J64)</f>
        <v>0</v>
      </c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</row>
    <row r="65" spans="2:23" x14ac:dyDescent="0.5">
      <c r="B65" s="30" t="s">
        <v>226</v>
      </c>
      <c r="C65" s="31">
        <f>IFERROR(SUM(C61:C64),"0")</f>
        <v>0</v>
      </c>
      <c r="D65" s="31">
        <f t="shared" ref="D65" si="21">IFERROR(SUM(D61:D64),"0")</f>
        <v>0</v>
      </c>
      <c r="E65" s="31">
        <f t="shared" ref="E65" si="22">IFERROR(SUM(E61:E64),"0")</f>
        <v>0</v>
      </c>
      <c r="F65" s="31">
        <f t="shared" ref="F65" si="23">IFERROR(SUM(F61:F64),"0")</f>
        <v>0</v>
      </c>
      <c r="G65" s="31">
        <f t="shared" ref="G65" si="24">IFERROR(SUM(G61:G64),"0")</f>
        <v>0</v>
      </c>
      <c r="H65" s="31">
        <f t="shared" ref="H65" si="25">IFERROR(SUM(H61:H64),"0")</f>
        <v>0</v>
      </c>
      <c r="I65" s="31">
        <f t="shared" ref="I65" si="26">IFERROR(SUM(I61:I64),"0")</f>
        <v>0</v>
      </c>
      <c r="J65" s="32">
        <f t="shared" ref="J65" si="27">IFERROR(SUM(J61:J64),"0")</f>
        <v>0</v>
      </c>
      <c r="K65" s="33">
        <f>IFERROR(SUM(C65:J65),"")</f>
        <v>0</v>
      </c>
      <c r="M65" s="429" t="s">
        <v>31</v>
      </c>
      <c r="N65" s="423"/>
      <c r="O65" s="423"/>
      <c r="P65" s="423"/>
      <c r="Q65" s="423"/>
      <c r="R65" s="423"/>
      <c r="S65" s="423"/>
      <c r="T65" s="423"/>
      <c r="U65" s="423"/>
      <c r="V65" s="423"/>
      <c r="W65" s="423"/>
    </row>
    <row r="66" spans="2:23" x14ac:dyDescent="0.5">
      <c r="C66" s="38"/>
      <c r="D66" s="38"/>
      <c r="E66" s="38"/>
      <c r="F66" s="38"/>
      <c r="G66" s="38"/>
      <c r="H66" s="38"/>
      <c r="I66" s="38"/>
      <c r="J66" s="39"/>
      <c r="K66" s="38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</row>
    <row r="67" spans="2:23" x14ac:dyDescent="0.5">
      <c r="C67" s="38"/>
      <c r="D67" s="38"/>
      <c r="E67" s="38"/>
      <c r="F67" s="38"/>
      <c r="G67" s="38"/>
      <c r="H67" s="38"/>
      <c r="I67" s="38"/>
      <c r="J67" s="39"/>
      <c r="K67" s="38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</row>
    <row r="68" spans="2:23" s="40" customFormat="1" x14ac:dyDescent="0.5">
      <c r="B68" s="119" t="str">
        <f>B59</f>
        <v>Drift/förvaltningskostnader</v>
      </c>
      <c r="C68" s="120">
        <f>IFERROR(SUM(C65),"0")</f>
        <v>0</v>
      </c>
      <c r="D68" s="120">
        <f t="shared" ref="D68:J68" si="28">IFERROR(SUM(D65),"0")</f>
        <v>0</v>
      </c>
      <c r="E68" s="120">
        <f t="shared" si="28"/>
        <v>0</v>
      </c>
      <c r="F68" s="120">
        <f t="shared" si="28"/>
        <v>0</v>
      </c>
      <c r="G68" s="120">
        <f t="shared" si="28"/>
        <v>0</v>
      </c>
      <c r="H68" s="120">
        <f t="shared" si="28"/>
        <v>0</v>
      </c>
      <c r="I68" s="120">
        <f t="shared" si="28"/>
        <v>0</v>
      </c>
      <c r="J68" s="121">
        <f t="shared" si="28"/>
        <v>0</v>
      </c>
      <c r="K68" s="120">
        <f>IFERROR(SUM(C68:J68),"")</f>
        <v>0</v>
      </c>
      <c r="M68" s="429" t="s">
        <v>37</v>
      </c>
      <c r="N68" s="427"/>
      <c r="O68" s="427"/>
      <c r="P68" s="427"/>
      <c r="Q68" s="427"/>
      <c r="R68" s="427"/>
      <c r="S68" s="427"/>
      <c r="T68" s="427"/>
      <c r="U68" s="427"/>
      <c r="V68" s="427"/>
      <c r="W68" s="427"/>
    </row>
    <row r="69" spans="2:23" x14ac:dyDescent="0.5">
      <c r="C69" s="48"/>
      <c r="D69" s="48"/>
      <c r="E69" s="48"/>
      <c r="F69" s="48"/>
      <c r="G69" s="48"/>
      <c r="H69" s="48"/>
      <c r="I69" s="48"/>
      <c r="J69" s="49"/>
      <c r="K69" s="48"/>
      <c r="M69" s="429"/>
      <c r="N69" s="427"/>
      <c r="O69" s="427"/>
      <c r="P69" s="427"/>
      <c r="Q69" s="427"/>
      <c r="R69" s="427"/>
      <c r="S69" s="427"/>
      <c r="T69" s="427"/>
      <c r="U69" s="427"/>
      <c r="V69" s="427"/>
      <c r="W69" s="423"/>
    </row>
    <row r="70" spans="2:23" x14ac:dyDescent="0.5">
      <c r="C70" s="48"/>
      <c r="D70" s="48"/>
      <c r="E70" s="48"/>
      <c r="F70" s="48"/>
      <c r="G70" s="48"/>
      <c r="H70" s="48"/>
      <c r="I70" s="48"/>
      <c r="J70" s="49"/>
      <c r="K70" s="48"/>
      <c r="M70" s="429"/>
      <c r="N70" s="427"/>
      <c r="O70" s="427"/>
      <c r="P70" s="427"/>
      <c r="Q70" s="427"/>
      <c r="R70" s="427"/>
      <c r="S70" s="427"/>
      <c r="T70" s="427"/>
      <c r="U70" s="427"/>
      <c r="V70" s="427"/>
      <c r="W70" s="423"/>
    </row>
    <row r="71" spans="2:23" x14ac:dyDescent="0.5">
      <c r="C71" s="48"/>
      <c r="D71" s="48"/>
      <c r="E71" s="48"/>
      <c r="F71" s="48"/>
      <c r="G71" s="48"/>
      <c r="H71" s="48"/>
      <c r="I71" s="48"/>
      <c r="J71" s="49"/>
      <c r="K71" s="48"/>
      <c r="M71" s="429"/>
      <c r="N71" s="427"/>
      <c r="O71" s="427"/>
      <c r="P71" s="427"/>
      <c r="Q71" s="427"/>
      <c r="R71" s="427"/>
      <c r="S71" s="427"/>
      <c r="T71" s="427"/>
      <c r="U71" s="427"/>
      <c r="V71" s="427"/>
      <c r="W71" s="423"/>
    </row>
    <row r="72" spans="2:23" s="40" customFormat="1" ht="16.5" thickBot="1" x14ac:dyDescent="0.55000000000000004">
      <c r="B72" s="126" t="s">
        <v>152</v>
      </c>
      <c r="C72" s="127">
        <f>IFERROR(SUM(C55+C68),"0")</f>
        <v>0</v>
      </c>
      <c r="D72" s="127">
        <f t="shared" ref="D72:J72" si="29">IFERROR(SUM(D55+D68),"0")</f>
        <v>0</v>
      </c>
      <c r="E72" s="127">
        <f t="shared" si="29"/>
        <v>0</v>
      </c>
      <c r="F72" s="127">
        <f t="shared" si="29"/>
        <v>0</v>
      </c>
      <c r="G72" s="127">
        <f t="shared" si="29"/>
        <v>0</v>
      </c>
      <c r="H72" s="127">
        <f t="shared" si="29"/>
        <v>0</v>
      </c>
      <c r="I72" s="127">
        <f t="shared" si="29"/>
        <v>0</v>
      </c>
      <c r="J72" s="128">
        <f t="shared" si="29"/>
        <v>0</v>
      </c>
      <c r="K72" s="127">
        <f>IFERROR(SUM(C72:J72),"0")</f>
        <v>0</v>
      </c>
      <c r="M72" s="429" t="s">
        <v>38</v>
      </c>
      <c r="N72" s="427"/>
      <c r="O72" s="427"/>
      <c r="P72" s="427"/>
      <c r="Q72" s="427"/>
      <c r="R72" s="427"/>
      <c r="S72" s="427"/>
      <c r="T72" s="427"/>
      <c r="U72" s="427"/>
      <c r="V72" s="427"/>
      <c r="W72" s="427"/>
    </row>
    <row r="73" spans="2:23" ht="16.5" thickTop="1" x14ac:dyDescent="0.5">
      <c r="J73" s="25"/>
    </row>
  </sheetData>
  <sheetProtection algorithmName="SHA-512" hashValue="fIUMACILyRCCgV7vhrrwBdT65U5ZmJZIEg1tzFSn+MqLKhCoKyR7Z+GxlP4uYPhgc0CZJ9qXSY1WY0GE57scsQ==" saltValue="weyBgMgjCdso+NNe+nfzlQ==" spinCount="100000" sheet="1" objects="1" scenarios="1"/>
  <mergeCells count="5">
    <mergeCell ref="B4:E4"/>
    <mergeCell ref="C5:E5"/>
    <mergeCell ref="C6:E6"/>
    <mergeCell ref="C7:E7"/>
    <mergeCell ref="B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6F1C-215A-4FB3-A8AD-ABB2673817D0}">
  <dimension ref="B1:R60"/>
  <sheetViews>
    <sheetView showGridLines="0" zoomScale="90" zoomScaleNormal="90" workbookViewId="0">
      <selection activeCell="D4" sqref="D4"/>
    </sheetView>
  </sheetViews>
  <sheetFormatPr defaultColWidth="9.1796875" defaultRowHeight="16" x14ac:dyDescent="0.5"/>
  <cols>
    <col min="1" max="1" width="9.1796875" style="198"/>
    <col min="2" max="2" width="58" style="198" bestFit="1" customWidth="1"/>
    <col min="3" max="10" width="15.7265625" style="200" customWidth="1"/>
    <col min="11" max="11" width="11.81640625" style="198" bestFit="1" customWidth="1"/>
    <col min="12" max="14" width="11.81640625" style="198" customWidth="1"/>
    <col min="15" max="16384" width="9.1796875" style="198"/>
  </cols>
  <sheetData>
    <row r="1" spans="2:15" ht="16.5" thickBot="1" x14ac:dyDescent="0.55000000000000004"/>
    <row r="2" spans="2:15" ht="30.75" customHeight="1" thickBot="1" x14ac:dyDescent="0.55000000000000004">
      <c r="B2" s="477" t="s">
        <v>93</v>
      </c>
      <c r="C2" s="478"/>
      <c r="D2" s="478"/>
      <c r="E2" s="478"/>
      <c r="F2" s="478"/>
      <c r="G2" s="478"/>
      <c r="H2" s="478"/>
      <c r="I2" s="478"/>
      <c r="J2" s="478"/>
      <c r="K2" s="479"/>
    </row>
    <row r="4" spans="2:15" ht="16.5" x14ac:dyDescent="0.5">
      <c r="B4" s="201" t="s">
        <v>94</v>
      </c>
      <c r="C4" s="202">
        <f>Startår</f>
        <v>0</v>
      </c>
      <c r="D4" s="202">
        <f>C4+1</f>
        <v>1</v>
      </c>
      <c r="E4" s="202">
        <f t="shared" ref="E4:J4" si="0">D4+1</f>
        <v>2</v>
      </c>
      <c r="F4" s="202">
        <f t="shared" si="0"/>
        <v>3</v>
      </c>
      <c r="G4" s="202">
        <f t="shared" si="0"/>
        <v>4</v>
      </c>
      <c r="H4" s="202">
        <f t="shared" si="0"/>
        <v>5</v>
      </c>
      <c r="I4" s="202">
        <f t="shared" si="0"/>
        <v>6</v>
      </c>
      <c r="J4" s="203">
        <f t="shared" si="0"/>
        <v>7</v>
      </c>
      <c r="K4" s="202" t="s">
        <v>22</v>
      </c>
      <c r="L4" s="204"/>
      <c r="M4" s="204"/>
      <c r="N4" s="204"/>
      <c r="O4" s="198" t="s">
        <v>41</v>
      </c>
    </row>
    <row r="5" spans="2:15" x14ac:dyDescent="0.5">
      <c r="B5" s="205"/>
      <c r="C5" s="204"/>
      <c r="D5" s="204"/>
      <c r="E5" s="204"/>
      <c r="F5" s="204"/>
      <c r="G5" s="204"/>
      <c r="H5" s="204"/>
      <c r="I5" s="204"/>
      <c r="J5" s="206"/>
    </row>
    <row r="6" spans="2:15" x14ac:dyDescent="0.5">
      <c r="B6" s="205" t="s">
        <v>95</v>
      </c>
      <c r="C6" s="204"/>
      <c r="D6" s="204"/>
      <c r="E6" s="204"/>
      <c r="F6" s="204"/>
      <c r="G6" s="204"/>
      <c r="H6" s="204"/>
      <c r="I6" s="204"/>
      <c r="J6" s="206"/>
    </row>
    <row r="7" spans="2:15" x14ac:dyDescent="0.5">
      <c r="B7" s="198" t="str">
        <f>'2a Kostnader'!B55</f>
        <v>Grundläggande investering</v>
      </c>
      <c r="C7" s="207">
        <f>IF('1b Nyttor'!$D$8='2a Kostnader'!$C$12,'2a Kostnader'!C$55,"0")</f>
        <v>0</v>
      </c>
      <c r="D7" s="207">
        <f>IF('1b Nyttor'!$D$8='2a Kostnader'!$C$12,'2a Kostnader'!D$55,"0")</f>
        <v>0</v>
      </c>
      <c r="E7" s="207">
        <f>IF('1b Nyttor'!$D$8='2a Kostnader'!$C$12,'2a Kostnader'!E$55,"0")</f>
        <v>0</v>
      </c>
      <c r="F7" s="207">
        <f>IF('1b Nyttor'!$D$8='2a Kostnader'!$C$12,'2a Kostnader'!F$55,"0")</f>
        <v>0</v>
      </c>
      <c r="G7" s="207">
        <f>IF('1b Nyttor'!$D$8='2a Kostnader'!$C$12,'2a Kostnader'!G$55,"0")</f>
        <v>0</v>
      </c>
      <c r="H7" s="207">
        <f>IF('1b Nyttor'!$D$8='2a Kostnader'!$C$12,'2a Kostnader'!H$55,"0")</f>
        <v>0</v>
      </c>
      <c r="I7" s="207">
        <f>IF('1b Nyttor'!$D$8='2a Kostnader'!$C$12,'2a Kostnader'!I$55,"0")</f>
        <v>0</v>
      </c>
      <c r="J7" s="208">
        <f>IF('1b Nyttor'!$D$8='2a Kostnader'!$C$12,'2a Kostnader'!J$55,"0")</f>
        <v>0</v>
      </c>
      <c r="K7" s="209">
        <f>SUM(C7:J7)</f>
        <v>0</v>
      </c>
      <c r="L7" s="209"/>
      <c r="M7" s="209"/>
      <c r="N7" s="209"/>
    </row>
    <row r="8" spans="2:15" x14ac:dyDescent="0.5">
      <c r="B8" s="210" t="str">
        <f>'2a Kostnader'!B68</f>
        <v>Drift/förvaltningskostnader</v>
      </c>
      <c r="C8" s="211">
        <f>IF('1b Nyttor'!$D$8='2a Kostnader'!$C$12,'2a Kostnader'!C68,"0")</f>
        <v>0</v>
      </c>
      <c r="D8" s="211">
        <f>IF('1b Nyttor'!$D$8='2a Kostnader'!$C$12,'2a Kostnader'!D68,"0")</f>
        <v>0</v>
      </c>
      <c r="E8" s="211">
        <f>IF('1b Nyttor'!$D$8='2a Kostnader'!$C$12,'2a Kostnader'!E68,"0")</f>
        <v>0</v>
      </c>
      <c r="F8" s="211">
        <f>IF('1b Nyttor'!$D$8='2a Kostnader'!$C$12,'2a Kostnader'!F68,"0")</f>
        <v>0</v>
      </c>
      <c r="G8" s="211">
        <f>IF('1b Nyttor'!$D$8='2a Kostnader'!$C$12,'2a Kostnader'!G68,"0")</f>
        <v>0</v>
      </c>
      <c r="H8" s="211">
        <f>IF('1b Nyttor'!$D$8='2a Kostnader'!$C$12,'2a Kostnader'!H68,"0")</f>
        <v>0</v>
      </c>
      <c r="I8" s="211">
        <f>IF('1b Nyttor'!$D$8='2a Kostnader'!$C$12,'2a Kostnader'!I68,"0")</f>
        <v>0</v>
      </c>
      <c r="J8" s="212">
        <f>IF('1b Nyttor'!$D$8='2a Kostnader'!$C$12,'2a Kostnader'!J68,"0")</f>
        <v>0</v>
      </c>
      <c r="K8" s="213">
        <f>SUM(C8:J8)</f>
        <v>0</v>
      </c>
      <c r="L8" s="209"/>
      <c r="M8" s="209"/>
      <c r="N8" s="209"/>
    </row>
    <row r="9" spans="2:15" x14ac:dyDescent="0.5">
      <c r="B9" s="214" t="str">
        <f>'2a Kostnader'!B72 &amp;" per år"</f>
        <v>Kostnader, totalt per år</v>
      </c>
      <c r="C9" s="215">
        <f>SUM(C7:C8)</f>
        <v>0</v>
      </c>
      <c r="D9" s="215">
        <f t="shared" ref="D9:J9" si="1">SUM(D7:D8)</f>
        <v>0</v>
      </c>
      <c r="E9" s="215">
        <f t="shared" si="1"/>
        <v>0</v>
      </c>
      <c r="F9" s="215">
        <f t="shared" si="1"/>
        <v>0</v>
      </c>
      <c r="G9" s="215">
        <f t="shared" si="1"/>
        <v>0</v>
      </c>
      <c r="H9" s="215">
        <f t="shared" si="1"/>
        <v>0</v>
      </c>
      <c r="I9" s="215">
        <f t="shared" si="1"/>
        <v>0</v>
      </c>
      <c r="J9" s="215">
        <f t="shared" si="1"/>
        <v>0</v>
      </c>
      <c r="K9" s="217">
        <f>SUM(C9:J9)</f>
        <v>0</v>
      </c>
      <c r="L9" s="217"/>
      <c r="M9" s="217"/>
      <c r="N9" s="217"/>
    </row>
    <row r="10" spans="2:15" x14ac:dyDescent="0.5">
      <c r="B10" s="199"/>
      <c r="C10" s="218"/>
      <c r="D10" s="218"/>
      <c r="E10" s="218"/>
      <c r="F10" s="218"/>
      <c r="G10" s="218"/>
      <c r="H10" s="218"/>
      <c r="I10" s="218"/>
      <c r="J10" s="219"/>
      <c r="K10" s="200"/>
      <c r="L10" s="200"/>
      <c r="M10" s="200"/>
      <c r="N10" s="200"/>
    </row>
    <row r="11" spans="2:15" x14ac:dyDescent="0.5">
      <c r="B11" s="199" t="s">
        <v>96</v>
      </c>
      <c r="C11" s="218"/>
      <c r="D11" s="218"/>
      <c r="E11" s="218"/>
      <c r="F11" s="218"/>
      <c r="G11" s="218"/>
      <c r="H11" s="218"/>
      <c r="I11" s="218"/>
      <c r="J11" s="219"/>
      <c r="K11" s="200"/>
      <c r="L11" s="200"/>
      <c r="M11" s="200"/>
      <c r="N11" s="200"/>
    </row>
    <row r="12" spans="2:15" x14ac:dyDescent="0.5">
      <c r="B12" s="198" t="str">
        <f>B7 &amp;" ack"</f>
        <v>Grundläggande investering ack</v>
      </c>
      <c r="C12" s="207">
        <f>IFERROR(SUM(C7),"0")</f>
        <v>0</v>
      </c>
      <c r="D12" s="207">
        <f t="shared" ref="D12:J13" si="2">IFERROR(SUM(C12+D7),"0")</f>
        <v>0</v>
      </c>
      <c r="E12" s="207">
        <f t="shared" si="2"/>
        <v>0</v>
      </c>
      <c r="F12" s="207">
        <f t="shared" si="2"/>
        <v>0</v>
      </c>
      <c r="G12" s="207">
        <f t="shared" si="2"/>
        <v>0</v>
      </c>
      <c r="H12" s="207">
        <f t="shared" si="2"/>
        <v>0</v>
      </c>
      <c r="I12" s="207">
        <f t="shared" si="2"/>
        <v>0</v>
      </c>
      <c r="J12" s="208">
        <f t="shared" si="2"/>
        <v>0</v>
      </c>
      <c r="K12" s="209"/>
      <c r="L12" s="209"/>
      <c r="M12" s="209"/>
      <c r="N12" s="209"/>
    </row>
    <row r="13" spans="2:15" x14ac:dyDescent="0.5">
      <c r="B13" s="210" t="str">
        <f>B8&amp;" ack"</f>
        <v>Drift/förvaltningskostnader ack</v>
      </c>
      <c r="C13" s="211">
        <f>IFERROR(SUM(C8),"0")</f>
        <v>0</v>
      </c>
      <c r="D13" s="211">
        <f t="shared" si="2"/>
        <v>0</v>
      </c>
      <c r="E13" s="211">
        <f t="shared" si="2"/>
        <v>0</v>
      </c>
      <c r="F13" s="211">
        <f t="shared" si="2"/>
        <v>0</v>
      </c>
      <c r="G13" s="211">
        <f t="shared" si="2"/>
        <v>0</v>
      </c>
      <c r="H13" s="211">
        <f t="shared" si="2"/>
        <v>0</v>
      </c>
      <c r="I13" s="211">
        <f t="shared" si="2"/>
        <v>0</v>
      </c>
      <c r="J13" s="212">
        <f t="shared" si="2"/>
        <v>0</v>
      </c>
      <c r="K13" s="220"/>
      <c r="L13" s="200"/>
      <c r="M13" s="200"/>
      <c r="N13" s="200"/>
    </row>
    <row r="14" spans="2:15" x14ac:dyDescent="0.5">
      <c r="B14" s="214" t="str">
        <f>'2a Kostnader'!B72 &amp;" ackumulerat"</f>
        <v>Kostnader, totalt ackumulerat</v>
      </c>
      <c r="C14" s="215">
        <f t="shared" ref="C14:J14" si="3">IFERROR(SUM(C12:C13),"0")</f>
        <v>0</v>
      </c>
      <c r="D14" s="215">
        <f t="shared" si="3"/>
        <v>0</v>
      </c>
      <c r="E14" s="215">
        <f t="shared" si="3"/>
        <v>0</v>
      </c>
      <c r="F14" s="215">
        <f t="shared" si="3"/>
        <v>0</v>
      </c>
      <c r="G14" s="215">
        <f t="shared" si="3"/>
        <v>0</v>
      </c>
      <c r="H14" s="215">
        <f t="shared" si="3"/>
        <v>0</v>
      </c>
      <c r="I14" s="215">
        <f t="shared" si="3"/>
        <v>0</v>
      </c>
      <c r="J14" s="216">
        <f t="shared" si="3"/>
        <v>0</v>
      </c>
      <c r="K14" s="217"/>
      <c r="L14" s="217"/>
      <c r="M14" s="217"/>
      <c r="N14" s="217"/>
      <c r="O14" s="198" t="b">
        <f>J14=K9</f>
        <v>1</v>
      </c>
    </row>
    <row r="15" spans="2:15" x14ac:dyDescent="0.5">
      <c r="B15" s="199"/>
      <c r="C15" s="218"/>
      <c r="D15" s="218"/>
      <c r="E15" s="218"/>
      <c r="F15" s="218"/>
      <c r="G15" s="218"/>
      <c r="H15" s="218"/>
      <c r="I15" s="218"/>
      <c r="J15" s="218"/>
      <c r="K15" s="200"/>
      <c r="L15" s="200"/>
      <c r="M15" s="200"/>
      <c r="N15" s="200"/>
    </row>
    <row r="16" spans="2:15" x14ac:dyDescent="0.5">
      <c r="B16" s="199"/>
      <c r="C16" s="218"/>
      <c r="D16" s="218"/>
      <c r="E16" s="218"/>
      <c r="F16" s="218"/>
      <c r="G16" s="218"/>
      <c r="H16" s="218"/>
      <c r="I16" s="218"/>
      <c r="J16" s="218"/>
      <c r="K16" s="200"/>
      <c r="L16" s="200"/>
      <c r="M16" s="200"/>
      <c r="N16" s="200"/>
    </row>
    <row r="17" spans="2:15" ht="16.5" x14ac:dyDescent="0.5">
      <c r="B17" s="130" t="s">
        <v>97</v>
      </c>
      <c r="C17" s="131">
        <f>Startår</f>
        <v>0</v>
      </c>
      <c r="D17" s="131">
        <f>C17+1</f>
        <v>1</v>
      </c>
      <c r="E17" s="131">
        <f t="shared" ref="E17" si="4">D17+1</f>
        <v>2</v>
      </c>
      <c r="F17" s="131">
        <f>E17+1</f>
        <v>3</v>
      </c>
      <c r="G17" s="131">
        <f t="shared" ref="G17:J17" si="5">F17+1</f>
        <v>4</v>
      </c>
      <c r="H17" s="131">
        <f t="shared" si="5"/>
        <v>5</v>
      </c>
      <c r="I17" s="131">
        <f t="shared" si="5"/>
        <v>6</v>
      </c>
      <c r="J17" s="132">
        <f t="shared" si="5"/>
        <v>7</v>
      </c>
      <c r="K17" s="131" t="s">
        <v>22</v>
      </c>
      <c r="L17" s="204"/>
      <c r="M17" s="204"/>
      <c r="N17" s="204"/>
    </row>
    <row r="18" spans="2:15" x14ac:dyDescent="0.5">
      <c r="B18" s="262"/>
      <c r="C18" s="263"/>
      <c r="D18" s="263"/>
      <c r="E18" s="263"/>
      <c r="F18" s="263"/>
      <c r="G18" s="263"/>
      <c r="H18" s="263"/>
      <c r="I18" s="263"/>
      <c r="J18" s="264"/>
      <c r="K18" s="265"/>
      <c r="L18" s="200"/>
      <c r="M18" s="200"/>
      <c r="N18" s="200"/>
    </row>
    <row r="19" spans="2:15" x14ac:dyDescent="0.5">
      <c r="B19" s="266" t="s">
        <v>144</v>
      </c>
      <c r="C19" s="267"/>
      <c r="D19" s="267"/>
      <c r="E19" s="267"/>
      <c r="F19" s="267"/>
      <c r="G19" s="267"/>
      <c r="H19" s="267"/>
      <c r="I19" s="267"/>
      <c r="J19" s="268"/>
      <c r="K19" s="265"/>
      <c r="L19" s="200"/>
      <c r="M19" s="200"/>
      <c r="N19" s="200"/>
    </row>
    <row r="20" spans="2:15" x14ac:dyDescent="0.5">
      <c r="B20" s="267" t="s">
        <v>45</v>
      </c>
      <c r="C20" s="269">
        <f>-IF(C$4='1c Om vi inte gör något alls'!$D$24,'1c Om vi inte gör något alls'!$D$27,"0")</f>
        <v>0</v>
      </c>
      <c r="D20" s="269">
        <f>-IF(D$4='1c Om vi inte gör något alls'!$E$24,'1c Om vi inte gör något alls'!$E$27,"0")</f>
        <v>0</v>
      </c>
      <c r="E20" s="269">
        <f>-IF(E$4='1c Om vi inte gör något alls'!$F$24,'1c Om vi inte gör något alls'!$F$27,"0")</f>
        <v>0</v>
      </c>
      <c r="F20" s="269">
        <f>-IF(F$4='1c Om vi inte gör något alls'!$G$24,'1c Om vi inte gör något alls'!$G$27,"0")</f>
        <v>0</v>
      </c>
      <c r="G20" s="269">
        <f>-IF(G$4='1c Om vi inte gör något alls'!$H$24,'1c Om vi inte gör något alls'!$H$27,"0")</f>
        <v>0</v>
      </c>
      <c r="H20" s="269">
        <f>-IF(H$4='1c Om vi inte gör något alls'!$I$24,'1c Om vi inte gör något alls'!$I$27,"0")</f>
        <v>0</v>
      </c>
      <c r="I20" s="269">
        <f>-IF(I$4='1c Om vi inte gör något alls'!$J$24,'1c Om vi inte gör något alls'!$J$27,"0")</f>
        <v>0</v>
      </c>
      <c r="J20" s="270">
        <f>-IF(J$4='1c Om vi inte gör något alls'!$K$24,'1c Om vi inte gör något alls'!$K$27,"0")</f>
        <v>0</v>
      </c>
      <c r="K20" s="271">
        <f>SUM(C20:J20)</f>
        <v>0</v>
      </c>
      <c r="L20" s="209"/>
      <c r="M20" s="209"/>
      <c r="N20" s="209"/>
    </row>
    <row r="21" spans="2:15" x14ac:dyDescent="0.5">
      <c r="B21" s="267" t="s">
        <v>147</v>
      </c>
      <c r="C21" s="269">
        <f>C20</f>
        <v>0</v>
      </c>
      <c r="D21" s="269">
        <f>C21+D20</f>
        <v>0</v>
      </c>
      <c r="E21" s="269">
        <f t="shared" ref="E21:J21" si="6">D21+E20</f>
        <v>0</v>
      </c>
      <c r="F21" s="269">
        <f t="shared" si="6"/>
        <v>0</v>
      </c>
      <c r="G21" s="269">
        <f t="shared" si="6"/>
        <v>0</v>
      </c>
      <c r="H21" s="269">
        <f t="shared" si="6"/>
        <v>0</v>
      </c>
      <c r="I21" s="269">
        <f t="shared" si="6"/>
        <v>0</v>
      </c>
      <c r="J21" s="270">
        <f t="shared" si="6"/>
        <v>0</v>
      </c>
      <c r="K21" s="271"/>
      <c r="L21" s="209"/>
      <c r="M21" s="209"/>
      <c r="N21" s="209"/>
      <c r="O21" s="198" t="b">
        <f>K20=J21</f>
        <v>1</v>
      </c>
    </row>
    <row r="22" spans="2:15" x14ac:dyDescent="0.5">
      <c r="B22" s="267"/>
      <c r="C22" s="269"/>
      <c r="D22" s="269"/>
      <c r="E22" s="269"/>
      <c r="F22" s="269"/>
      <c r="G22" s="269"/>
      <c r="H22" s="269"/>
      <c r="I22" s="269"/>
      <c r="J22" s="270"/>
      <c r="K22" s="271"/>
      <c r="L22" s="209"/>
      <c r="M22" s="209"/>
      <c r="N22" s="209"/>
    </row>
    <row r="23" spans="2:15" x14ac:dyDescent="0.5">
      <c r="B23" s="272" t="s">
        <v>54</v>
      </c>
      <c r="C23" s="273">
        <f>-IF(C$4='1c Om vi inte gör något alls'!$D$24,'1c Om vi inte gör något alls'!$D$32,"0")</f>
        <v>0</v>
      </c>
      <c r="D23" s="273">
        <f>-IF(D$4='1c Om vi inte gör något alls'!$E$24,'1c Om vi inte gör något alls'!$E$32,"0")</f>
        <v>0</v>
      </c>
      <c r="E23" s="273">
        <f>-IF(E$4='1c Om vi inte gör något alls'!$F$24,'1c Om vi inte gör något alls'!$F$32,"0")</f>
        <v>0</v>
      </c>
      <c r="F23" s="273">
        <f>-IF(F$4='1c Om vi inte gör något alls'!$G$24,'1c Om vi inte gör något alls'!$G$32,"0")</f>
        <v>0</v>
      </c>
      <c r="G23" s="273">
        <f>-IF(G$4='1c Om vi inte gör något alls'!$H$24,'1c Om vi inte gör något alls'!$H$32,"0")</f>
        <v>0</v>
      </c>
      <c r="H23" s="273">
        <f>-IF(H$4='1c Om vi inte gör något alls'!$I$24,'1c Om vi inte gör något alls'!$I$32,"0")</f>
        <v>0</v>
      </c>
      <c r="I23" s="273">
        <f>-IF(I$4='1c Om vi inte gör något alls'!$J$24,'1c Om vi inte gör något alls'!$J$32,"0")</f>
        <v>0</v>
      </c>
      <c r="J23" s="270">
        <f>-IF(J$4='1c Om vi inte gör något alls'!$K$24,'1c Om vi inte gör något alls'!$K$32,"0")</f>
        <v>0</v>
      </c>
      <c r="K23" s="274">
        <f>SUM(C23:J23)</f>
        <v>0</v>
      </c>
      <c r="L23" s="200"/>
      <c r="M23" s="200"/>
      <c r="N23" s="200"/>
    </row>
    <row r="24" spans="2:15" x14ac:dyDescent="0.5">
      <c r="B24" s="275" t="s">
        <v>148</v>
      </c>
      <c r="C24" s="276">
        <f>C23</f>
        <v>0</v>
      </c>
      <c r="D24" s="276">
        <f t="shared" ref="D24:J24" si="7">C24+D23</f>
        <v>0</v>
      </c>
      <c r="E24" s="276">
        <f t="shared" si="7"/>
        <v>0</v>
      </c>
      <c r="F24" s="276">
        <f t="shared" si="7"/>
        <v>0</v>
      </c>
      <c r="G24" s="276">
        <f t="shared" si="7"/>
        <v>0</v>
      </c>
      <c r="H24" s="276">
        <f t="shared" si="7"/>
        <v>0</v>
      </c>
      <c r="I24" s="276">
        <f t="shared" si="7"/>
        <v>0</v>
      </c>
      <c r="J24" s="277">
        <f t="shared" si="7"/>
        <v>0</v>
      </c>
      <c r="K24" s="278"/>
      <c r="L24" s="200"/>
      <c r="M24" s="200"/>
      <c r="N24" s="200"/>
      <c r="O24" s="198" t="b">
        <f>K23=J24</f>
        <v>1</v>
      </c>
    </row>
    <row r="25" spans="2:15" x14ac:dyDescent="0.5">
      <c r="B25" s="272"/>
      <c r="C25" s="273"/>
      <c r="D25" s="273"/>
      <c r="E25" s="273"/>
      <c r="F25" s="273"/>
      <c r="G25" s="273"/>
      <c r="H25" s="273"/>
      <c r="I25" s="273"/>
      <c r="J25" s="270"/>
      <c r="K25" s="274"/>
      <c r="L25" s="200"/>
      <c r="M25" s="200"/>
      <c r="N25" s="200"/>
    </row>
    <row r="26" spans="2:15" s="199" customFormat="1" x14ac:dyDescent="0.5">
      <c r="B26" s="267" t="s">
        <v>98</v>
      </c>
      <c r="C26" s="269">
        <f t="shared" ref="C26:J26" si="8">IFERROR(SUM(C20+C23),"0")</f>
        <v>0</v>
      </c>
      <c r="D26" s="269">
        <f>IFERROR(SUM(D20+D23),"0")</f>
        <v>0</v>
      </c>
      <c r="E26" s="269">
        <f>IFERROR(SUM(E20+E23),"0")</f>
        <v>0</v>
      </c>
      <c r="F26" s="269">
        <f t="shared" si="8"/>
        <v>0</v>
      </c>
      <c r="G26" s="269">
        <f t="shared" si="8"/>
        <v>0</v>
      </c>
      <c r="H26" s="269">
        <f t="shared" si="8"/>
        <v>0</v>
      </c>
      <c r="I26" s="269">
        <f t="shared" si="8"/>
        <v>0</v>
      </c>
      <c r="J26" s="270">
        <f t="shared" si="8"/>
        <v>0</v>
      </c>
      <c r="K26" s="271">
        <f>SUM(C26:J26)</f>
        <v>0</v>
      </c>
      <c r="L26" s="209"/>
      <c r="M26" s="209"/>
      <c r="N26" s="209"/>
      <c r="O26" s="198"/>
    </row>
    <row r="27" spans="2:15" x14ac:dyDescent="0.5">
      <c r="B27" s="267" t="s">
        <v>145</v>
      </c>
      <c r="C27" s="269">
        <f>IFERROR((C26),"0")</f>
        <v>0</v>
      </c>
      <c r="D27" s="269">
        <f>IFERROR(SUM(C27+D26),"0")</f>
        <v>0</v>
      </c>
      <c r="E27" s="269">
        <f t="shared" ref="E27:J27" si="9">IFERROR(SUM(D27+E26),"0")</f>
        <v>0</v>
      </c>
      <c r="F27" s="269">
        <f t="shared" si="9"/>
        <v>0</v>
      </c>
      <c r="G27" s="269">
        <f t="shared" si="9"/>
        <v>0</v>
      </c>
      <c r="H27" s="269">
        <f t="shared" si="9"/>
        <v>0</v>
      </c>
      <c r="I27" s="269">
        <f t="shared" si="9"/>
        <v>0</v>
      </c>
      <c r="J27" s="279">
        <f t="shared" si="9"/>
        <v>0</v>
      </c>
      <c r="K27" s="265"/>
      <c r="L27" s="209"/>
      <c r="M27" s="209"/>
      <c r="N27" s="209"/>
      <c r="O27" s="198" t="b">
        <f>K26=J27</f>
        <v>1</v>
      </c>
    </row>
    <row r="28" spans="2:15" x14ac:dyDescent="0.5">
      <c r="B28" s="267"/>
      <c r="C28" s="269"/>
      <c r="D28" s="269"/>
      <c r="E28" s="269"/>
      <c r="F28" s="269"/>
      <c r="G28" s="269"/>
      <c r="H28" s="269"/>
      <c r="I28" s="269"/>
      <c r="J28" s="279"/>
      <c r="K28" s="265"/>
      <c r="L28" s="200"/>
      <c r="M28" s="200"/>
      <c r="N28" s="200"/>
    </row>
    <row r="29" spans="2:15" x14ac:dyDescent="0.5">
      <c r="B29" s="266" t="s">
        <v>99</v>
      </c>
      <c r="C29" s="280"/>
      <c r="D29" s="280"/>
      <c r="E29" s="280"/>
      <c r="F29" s="280"/>
      <c r="G29" s="280"/>
      <c r="H29" s="280"/>
      <c r="I29" s="280"/>
      <c r="J29" s="281"/>
      <c r="K29" s="282"/>
      <c r="L29" s="223"/>
      <c r="M29" s="223"/>
      <c r="N29" s="223"/>
    </row>
    <row r="30" spans="2:15" x14ac:dyDescent="0.5">
      <c r="B30" s="267" t="s">
        <v>195</v>
      </c>
      <c r="C30" s="283" t="str">
        <f>IF(C$4='1b Nyttor'!D$47,'1b Nyttor'!$D$113,"0")</f>
        <v/>
      </c>
      <c r="D30" s="283" t="str">
        <f>IF(D$4='1b Nyttor'!E$47,'1b Nyttor'!$E$113,"0")</f>
        <v/>
      </c>
      <c r="E30" s="283" t="str">
        <f>IF(E$4='1b Nyttor'!F$47,'1b Nyttor'!$F$113,"0")</f>
        <v/>
      </c>
      <c r="F30" s="283" t="str">
        <f>IF(F$4='1b Nyttor'!G$47,'1b Nyttor'!$G$113,"0")</f>
        <v/>
      </c>
      <c r="G30" s="283" t="str">
        <f>IF(G$4='1b Nyttor'!H$47,'1b Nyttor'!$H$113,"0")</f>
        <v/>
      </c>
      <c r="H30" s="283" t="str">
        <f>IF(H$4='1b Nyttor'!I$47,'1b Nyttor'!$I$113,"0")</f>
        <v/>
      </c>
      <c r="I30" s="283" t="str">
        <f>IF(I$4='1b Nyttor'!J$47,'1b Nyttor'!$J$113,"0")</f>
        <v/>
      </c>
      <c r="J30" s="284" t="str">
        <f>IF(J$4='1b Nyttor'!K$47,'1b Nyttor'!$K$113,"0")</f>
        <v/>
      </c>
      <c r="K30" s="285">
        <f>SUM(C30:J30)</f>
        <v>0</v>
      </c>
      <c r="L30" s="224"/>
      <c r="M30" s="224"/>
      <c r="N30" s="224"/>
    </row>
    <row r="31" spans="2:15" x14ac:dyDescent="0.5">
      <c r="B31" s="267" t="s">
        <v>195</v>
      </c>
      <c r="C31" s="286" t="str">
        <f>C30</f>
        <v/>
      </c>
      <c r="D31" s="286" t="e">
        <f t="shared" ref="D31:J31" si="10">C31+D30</f>
        <v>#VALUE!</v>
      </c>
      <c r="E31" s="286" t="e">
        <f t="shared" si="10"/>
        <v>#VALUE!</v>
      </c>
      <c r="F31" s="286" t="e">
        <f t="shared" si="10"/>
        <v>#VALUE!</v>
      </c>
      <c r="G31" s="286" t="e">
        <f t="shared" si="10"/>
        <v>#VALUE!</v>
      </c>
      <c r="H31" s="286" t="e">
        <f t="shared" si="10"/>
        <v>#VALUE!</v>
      </c>
      <c r="I31" s="286" t="e">
        <f t="shared" si="10"/>
        <v>#VALUE!</v>
      </c>
      <c r="J31" s="287" t="e">
        <f t="shared" si="10"/>
        <v>#VALUE!</v>
      </c>
      <c r="K31" s="288"/>
      <c r="L31" s="224"/>
      <c r="M31" s="224"/>
      <c r="N31" s="224"/>
      <c r="O31" s="198" t="e">
        <f>K30=J31</f>
        <v>#VALUE!</v>
      </c>
    </row>
    <row r="32" spans="2:15" x14ac:dyDescent="0.5">
      <c r="J32" s="222"/>
      <c r="K32" s="200"/>
      <c r="L32" s="200"/>
      <c r="M32" s="200"/>
      <c r="N32" s="200"/>
    </row>
    <row r="33" spans="2:17" x14ac:dyDescent="0.5">
      <c r="B33" s="74" t="s">
        <v>149</v>
      </c>
      <c r="C33" s="75" t="str">
        <f t="shared" ref="C33:J33" si="11">IFERROR((C$26/C$9)*10,"0,0")</f>
        <v>0,0</v>
      </c>
      <c r="D33" s="75" t="str">
        <f t="shared" si="11"/>
        <v>0,0</v>
      </c>
      <c r="E33" s="75" t="str">
        <f t="shared" si="11"/>
        <v>0,0</v>
      </c>
      <c r="F33" s="75" t="str">
        <f t="shared" si="11"/>
        <v>0,0</v>
      </c>
      <c r="G33" s="75" t="str">
        <f t="shared" si="11"/>
        <v>0,0</v>
      </c>
      <c r="H33" s="75" t="str">
        <f t="shared" si="11"/>
        <v>0,0</v>
      </c>
      <c r="I33" s="75" t="str">
        <f t="shared" si="11"/>
        <v>0,0</v>
      </c>
      <c r="J33" s="290" t="str">
        <f t="shared" si="11"/>
        <v>0,0</v>
      </c>
      <c r="K33" s="224">
        <f>SUM(C33:J33)</f>
        <v>0</v>
      </c>
      <c r="L33" s="200"/>
      <c r="M33" s="200"/>
      <c r="N33" s="200"/>
    </row>
    <row r="34" spans="2:17" x14ac:dyDescent="0.5">
      <c r="B34" s="198" t="s">
        <v>150</v>
      </c>
      <c r="C34" s="224" t="str">
        <f>C33</f>
        <v>0,0</v>
      </c>
      <c r="D34" s="224">
        <f>C34+D33</f>
        <v>0</v>
      </c>
      <c r="E34" s="224">
        <f t="shared" ref="E34:J34" si="12">D34+E33</f>
        <v>0</v>
      </c>
      <c r="F34" s="224">
        <f t="shared" si="12"/>
        <v>0</v>
      </c>
      <c r="G34" s="224">
        <f t="shared" si="12"/>
        <v>0</v>
      </c>
      <c r="H34" s="224">
        <f t="shared" si="12"/>
        <v>0</v>
      </c>
      <c r="I34" s="224">
        <f t="shared" si="12"/>
        <v>0</v>
      </c>
      <c r="J34" s="291">
        <f t="shared" si="12"/>
        <v>0</v>
      </c>
      <c r="K34" s="200"/>
      <c r="L34" s="200"/>
      <c r="M34" s="200"/>
      <c r="N34" s="200"/>
      <c r="O34" s="198" t="b">
        <f>K34=J35</f>
        <v>1</v>
      </c>
    </row>
    <row r="35" spans="2:17" x14ac:dyDescent="0.5">
      <c r="J35" s="222"/>
      <c r="K35" s="200"/>
      <c r="L35" s="200"/>
      <c r="M35" s="200"/>
      <c r="N35" s="200"/>
    </row>
    <row r="36" spans="2:17" s="199" customFormat="1" x14ac:dyDescent="0.5">
      <c r="B36" s="221" t="s">
        <v>151</v>
      </c>
      <c r="C36" s="226" t="e">
        <f>C30+C33</f>
        <v>#VALUE!</v>
      </c>
      <c r="D36" s="226" t="e">
        <f t="shared" ref="D36:J36" si="13">D30+D33</f>
        <v>#VALUE!</v>
      </c>
      <c r="E36" s="226" t="e">
        <f t="shared" si="13"/>
        <v>#VALUE!</v>
      </c>
      <c r="F36" s="226" t="e">
        <f t="shared" si="13"/>
        <v>#VALUE!</v>
      </c>
      <c r="G36" s="226" t="e">
        <f t="shared" si="13"/>
        <v>#VALUE!</v>
      </c>
      <c r="H36" s="226" t="e">
        <f t="shared" si="13"/>
        <v>#VALUE!</v>
      </c>
      <c r="I36" s="226" t="e">
        <f t="shared" si="13"/>
        <v>#VALUE!</v>
      </c>
      <c r="J36" s="227" t="e">
        <f t="shared" si="13"/>
        <v>#VALUE!</v>
      </c>
      <c r="K36" s="225" t="e">
        <f>SUM(C36:J36)</f>
        <v>#VALUE!</v>
      </c>
      <c r="L36" s="225"/>
      <c r="M36" s="225"/>
      <c r="N36" s="225"/>
      <c r="O36" s="198" t="e">
        <f>K36=J37</f>
        <v>#VALUE!</v>
      </c>
      <c r="Q36" s="198"/>
    </row>
    <row r="37" spans="2:17" x14ac:dyDescent="0.5">
      <c r="B37" s="221" t="s">
        <v>100</v>
      </c>
      <c r="C37" s="226" t="e">
        <f>C36</f>
        <v>#VALUE!</v>
      </c>
      <c r="D37" s="226" t="e">
        <f t="shared" ref="D37:J37" si="14">C37+D36</f>
        <v>#VALUE!</v>
      </c>
      <c r="E37" s="226" t="e">
        <f t="shared" si="14"/>
        <v>#VALUE!</v>
      </c>
      <c r="F37" s="226" t="e">
        <f t="shared" si="14"/>
        <v>#VALUE!</v>
      </c>
      <c r="G37" s="226" t="e">
        <f t="shared" si="14"/>
        <v>#VALUE!</v>
      </c>
      <c r="H37" s="226" t="e">
        <f t="shared" si="14"/>
        <v>#VALUE!</v>
      </c>
      <c r="I37" s="226" t="e">
        <f t="shared" si="14"/>
        <v>#VALUE!</v>
      </c>
      <c r="J37" s="227" t="e">
        <f t="shared" si="14"/>
        <v>#VALUE!</v>
      </c>
    </row>
    <row r="38" spans="2:17" x14ac:dyDescent="0.5">
      <c r="B38" s="221"/>
      <c r="C38" s="226"/>
      <c r="D38" s="226"/>
      <c r="E38" s="226"/>
      <c r="F38" s="226"/>
      <c r="G38" s="226"/>
      <c r="H38" s="226"/>
      <c r="I38" s="226"/>
      <c r="J38" s="227"/>
    </row>
    <row r="49" spans="2:18" x14ac:dyDescent="0.5">
      <c r="F49" s="198"/>
    </row>
    <row r="50" spans="2:18" x14ac:dyDescent="0.5">
      <c r="F50" s="198"/>
      <c r="O50" s="214"/>
      <c r="P50" s="214"/>
      <c r="Q50" s="214"/>
      <c r="R50" s="214"/>
    </row>
    <row r="51" spans="2:18" x14ac:dyDescent="0.5">
      <c r="O51" s="214"/>
      <c r="P51" s="214"/>
      <c r="Q51" s="214"/>
      <c r="R51" s="214"/>
    </row>
    <row r="59" spans="2:18" x14ac:dyDescent="0.5">
      <c r="B59" s="228"/>
    </row>
    <row r="60" spans="2:18" x14ac:dyDescent="0.5">
      <c r="B60" s="228"/>
    </row>
  </sheetData>
  <mergeCells count="1">
    <mergeCell ref="B2:K2"/>
  </mergeCells>
  <conditionalFormatting sqref="O1:O21 O39:O1048576 O23:O36">
    <cfRule type="containsText" dxfId="1" priority="3" operator="containsText" text="FALSKT">
      <formula>NOT(ISERROR(SEARCH("FALSKT",O1)))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89E0833E-2D4E-447A-B00C-1CB9ABAD1192}">
            <xm:f>NOT(ISERROR(SEARCH($O$14,O1)))</xm:f>
            <xm:f>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O1:O21 O39:O1048576 O23:O36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5BB98-203B-4228-8AB5-6C064110FC8B}">
  <sheetPr>
    <tabColor rgb="FFE44880"/>
  </sheetPr>
  <dimension ref="A1:AG82"/>
  <sheetViews>
    <sheetView showGridLines="0" zoomScale="80" zoomScaleNormal="80" workbookViewId="0">
      <selection activeCell="V1" sqref="V1:AG1048576"/>
    </sheetView>
  </sheetViews>
  <sheetFormatPr defaultRowHeight="12.5" x14ac:dyDescent="0.25"/>
  <cols>
    <col min="1" max="1" width="2.1796875" style="118" customWidth="1"/>
    <col min="2" max="2" width="9.1796875" bestFit="1" customWidth="1"/>
    <col min="3" max="3" width="10.1796875" bestFit="1" customWidth="1"/>
    <col min="22" max="22" width="5" customWidth="1"/>
  </cols>
  <sheetData>
    <row r="1" spans="1:33" ht="16" x14ac:dyDescent="0.5">
      <c r="A1" s="473" t="s">
        <v>219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385"/>
      <c r="V1" s="420" t="s">
        <v>210</v>
      </c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</row>
    <row r="2" spans="1:33" x14ac:dyDescent="0.25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118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</row>
    <row r="3" spans="1:33" ht="16" x14ac:dyDescent="0.5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118"/>
      <c r="V3" s="422" t="s">
        <v>14</v>
      </c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</row>
    <row r="4" spans="1:33" ht="16" x14ac:dyDescent="0.5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118"/>
      <c r="V4" s="423" t="s">
        <v>249</v>
      </c>
      <c r="W4" s="423"/>
      <c r="X4" s="423"/>
      <c r="Y4" s="423"/>
      <c r="Z4" s="423"/>
      <c r="AA4" s="423"/>
      <c r="AB4" s="423"/>
      <c r="AC4" s="423"/>
      <c r="AD4" s="423"/>
      <c r="AE4" s="423"/>
      <c r="AF4" s="421"/>
      <c r="AG4" s="421"/>
    </row>
    <row r="5" spans="1:33" ht="16" x14ac:dyDescent="0.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118"/>
      <c r="V5" s="423" t="s">
        <v>248</v>
      </c>
      <c r="W5" s="423"/>
      <c r="X5" s="423"/>
      <c r="Y5" s="423"/>
      <c r="Z5" s="423"/>
      <c r="AA5" s="423"/>
      <c r="AB5" s="423"/>
      <c r="AC5" s="423"/>
      <c r="AD5" s="423"/>
      <c r="AE5" s="423"/>
      <c r="AF5" s="421"/>
      <c r="AG5" s="421"/>
    </row>
    <row r="6" spans="1:33" ht="16" x14ac:dyDescent="0.5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118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1"/>
      <c r="AG6" s="421"/>
    </row>
    <row r="7" spans="1:33" ht="16" x14ac:dyDescent="0.5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118"/>
      <c r="V7" s="423" t="s">
        <v>264</v>
      </c>
      <c r="W7" s="423"/>
      <c r="X7" s="423"/>
      <c r="Y7" s="423"/>
      <c r="Z7" s="423"/>
      <c r="AA7" s="423"/>
      <c r="AB7" s="423"/>
      <c r="AC7" s="423"/>
      <c r="AD7" s="423"/>
      <c r="AE7" s="423"/>
      <c r="AF7" s="421"/>
      <c r="AG7" s="421"/>
    </row>
    <row r="8" spans="1:33" ht="16" x14ac:dyDescent="0.5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118"/>
      <c r="V8" s="423" t="s">
        <v>250</v>
      </c>
      <c r="W8" s="423"/>
      <c r="X8" s="423"/>
      <c r="Y8" s="423"/>
      <c r="Z8" s="423"/>
      <c r="AA8" s="423"/>
      <c r="AB8" s="423"/>
      <c r="AC8" s="423"/>
      <c r="AD8" s="423"/>
      <c r="AE8" s="423"/>
      <c r="AF8" s="421"/>
      <c r="AG8" s="421"/>
    </row>
    <row r="9" spans="1:33" ht="16" x14ac:dyDescent="0.5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118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1"/>
      <c r="AG9" s="421"/>
    </row>
    <row r="10" spans="1:33" ht="16" x14ac:dyDescent="0.5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118"/>
      <c r="V10" s="423" t="s">
        <v>257</v>
      </c>
      <c r="W10" s="423" t="s">
        <v>258</v>
      </c>
      <c r="X10" s="423"/>
      <c r="Y10" s="423"/>
      <c r="Z10" s="423"/>
      <c r="AA10" s="423"/>
      <c r="AB10" s="423"/>
      <c r="AC10" s="423"/>
      <c r="AD10" s="423"/>
      <c r="AE10" s="423"/>
      <c r="AF10" s="421"/>
      <c r="AG10" s="421"/>
    </row>
    <row r="11" spans="1:33" ht="16" x14ac:dyDescent="0.5">
      <c r="A11" s="384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118"/>
      <c r="V11" s="423" t="s">
        <v>259</v>
      </c>
      <c r="W11" s="423" t="s">
        <v>260</v>
      </c>
      <c r="X11" s="423"/>
      <c r="Y11" s="423"/>
      <c r="Z11" s="423"/>
      <c r="AA11" s="423"/>
      <c r="AB11" s="423"/>
      <c r="AC11" s="423"/>
      <c r="AD11" s="423"/>
      <c r="AE11" s="423"/>
      <c r="AF11" s="421"/>
      <c r="AG11" s="421"/>
    </row>
    <row r="12" spans="1:33" ht="16" x14ac:dyDescent="0.5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118"/>
      <c r="V12" s="423"/>
      <c r="W12" s="424" t="s">
        <v>251</v>
      </c>
      <c r="X12" s="423"/>
      <c r="Y12" s="423"/>
      <c r="Z12" s="423"/>
      <c r="AA12" s="423"/>
      <c r="AB12" s="423"/>
      <c r="AC12" s="423"/>
      <c r="AD12" s="423"/>
      <c r="AE12" s="423"/>
      <c r="AF12" s="421"/>
      <c r="AG12" s="421"/>
    </row>
    <row r="13" spans="1:33" ht="16" x14ac:dyDescent="0.5">
      <c r="A13" s="384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118"/>
      <c r="V13" s="423"/>
      <c r="W13" s="424"/>
      <c r="X13" s="423"/>
      <c r="Y13" s="423"/>
      <c r="Z13" s="423"/>
      <c r="AA13" s="423"/>
      <c r="AB13" s="423"/>
      <c r="AC13" s="423"/>
      <c r="AD13" s="423"/>
      <c r="AE13" s="423"/>
      <c r="AF13" s="421"/>
      <c r="AG13" s="421"/>
    </row>
    <row r="14" spans="1:33" ht="16" x14ac:dyDescent="0.5">
      <c r="A14" s="384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118"/>
      <c r="V14" s="423" t="s">
        <v>252</v>
      </c>
      <c r="W14" s="423" t="s">
        <v>217</v>
      </c>
      <c r="X14" s="423"/>
      <c r="Y14" s="423"/>
      <c r="Z14" s="423"/>
      <c r="AA14" s="423"/>
      <c r="AB14" s="423"/>
      <c r="AC14" s="423"/>
      <c r="AD14" s="423"/>
      <c r="AE14" s="423"/>
      <c r="AF14" s="421"/>
      <c r="AG14" s="421"/>
    </row>
    <row r="15" spans="1:33" ht="16" x14ac:dyDescent="0.5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118"/>
      <c r="V15" s="423"/>
      <c r="W15" s="423" t="s">
        <v>214</v>
      </c>
      <c r="X15" s="423"/>
      <c r="Y15" s="423"/>
      <c r="Z15" s="423"/>
      <c r="AA15" s="423"/>
      <c r="AB15" s="423"/>
      <c r="AC15" s="423"/>
      <c r="AD15" s="423"/>
      <c r="AE15" s="423"/>
      <c r="AF15" s="421"/>
      <c r="AG15" s="421"/>
    </row>
    <row r="16" spans="1:33" ht="16" x14ac:dyDescent="0.5">
      <c r="A16" s="384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118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1"/>
      <c r="AG16" s="421"/>
    </row>
    <row r="17" spans="1:33" ht="16" x14ac:dyDescent="0.5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118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1"/>
      <c r="AG17" s="421"/>
    </row>
    <row r="18" spans="1:33" ht="16" x14ac:dyDescent="0.5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118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1"/>
      <c r="AG18" s="421"/>
    </row>
    <row r="19" spans="1:33" ht="16" x14ac:dyDescent="0.5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118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1"/>
      <c r="AG19" s="421"/>
    </row>
    <row r="20" spans="1:33" ht="16" x14ac:dyDescent="0.5">
      <c r="A20" s="384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118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1"/>
      <c r="AG20" s="421"/>
    </row>
    <row r="21" spans="1:33" ht="16" x14ac:dyDescent="0.5">
      <c r="A21" s="384"/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118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1"/>
      <c r="AG21" s="421"/>
    </row>
    <row r="22" spans="1:33" ht="16" x14ac:dyDescent="0.5">
      <c r="A22" s="384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118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1"/>
      <c r="AG22" s="421"/>
    </row>
    <row r="23" spans="1:33" ht="16" x14ac:dyDescent="0.5">
      <c r="A23" s="384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118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1"/>
      <c r="AG23" s="421"/>
    </row>
    <row r="24" spans="1:33" ht="16" x14ac:dyDescent="0.5">
      <c r="A24" s="384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118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1"/>
      <c r="AG24" s="421"/>
    </row>
    <row r="25" spans="1:33" ht="16" x14ac:dyDescent="0.5">
      <c r="A25" s="384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118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1"/>
      <c r="AG25" s="421"/>
    </row>
    <row r="26" spans="1:33" ht="16" x14ac:dyDescent="0.5">
      <c r="A26" s="384"/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118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1"/>
      <c r="AG26" s="421"/>
    </row>
    <row r="27" spans="1:33" ht="16" x14ac:dyDescent="0.5">
      <c r="A27" s="384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118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1"/>
      <c r="AG27" s="421"/>
    </row>
    <row r="28" spans="1:33" ht="16" x14ac:dyDescent="0.5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118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1"/>
      <c r="AG28" s="421"/>
    </row>
    <row r="29" spans="1:33" ht="16" x14ac:dyDescent="0.5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118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1"/>
      <c r="AG29" s="421"/>
    </row>
    <row r="30" spans="1:33" ht="16" x14ac:dyDescent="0.5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1"/>
      <c r="AG30" s="421"/>
    </row>
    <row r="31" spans="1:33" ht="16" x14ac:dyDescent="0.5"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1"/>
      <c r="AG31" s="421"/>
    </row>
    <row r="32" spans="1:33" ht="16" x14ac:dyDescent="0.5"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1"/>
      <c r="AG32" s="421"/>
    </row>
    <row r="33" spans="3:33" ht="16" x14ac:dyDescent="0.5">
      <c r="V33" s="423"/>
      <c r="W33" s="423" t="s">
        <v>254</v>
      </c>
      <c r="X33" s="423"/>
      <c r="Y33" s="423"/>
      <c r="Z33" s="423"/>
      <c r="AA33" s="423"/>
      <c r="AB33" s="423"/>
      <c r="AC33" s="423"/>
      <c r="AD33" s="423"/>
      <c r="AE33" s="423"/>
      <c r="AF33" s="421"/>
      <c r="AG33" s="421"/>
    </row>
    <row r="34" spans="3:33" ht="16" x14ac:dyDescent="0.5"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1"/>
      <c r="AG34" s="421"/>
    </row>
    <row r="35" spans="3:33" ht="16" x14ac:dyDescent="0.5"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1"/>
      <c r="AG35" s="421"/>
    </row>
    <row r="36" spans="3:33" ht="16" x14ac:dyDescent="0.5"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1"/>
      <c r="AG36" s="421"/>
    </row>
    <row r="37" spans="3:33" ht="16" x14ac:dyDescent="0.5"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1"/>
      <c r="AG37" s="421"/>
    </row>
    <row r="38" spans="3:33" ht="16" x14ac:dyDescent="0.5"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1"/>
      <c r="AG38" s="421"/>
    </row>
    <row r="39" spans="3:33" ht="16" x14ac:dyDescent="0.5"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1"/>
      <c r="AG39" s="421"/>
    </row>
    <row r="40" spans="3:33" ht="16" x14ac:dyDescent="0.5"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1"/>
      <c r="AG40" s="421"/>
    </row>
    <row r="41" spans="3:33" ht="16" x14ac:dyDescent="0.5"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1"/>
      <c r="AG41" s="421"/>
    </row>
    <row r="42" spans="3:33" ht="16" x14ac:dyDescent="0.5">
      <c r="C42" s="174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1"/>
      <c r="AG42" s="421"/>
    </row>
    <row r="43" spans="3:33" ht="16" x14ac:dyDescent="0.5"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1"/>
      <c r="AG43" s="421"/>
    </row>
    <row r="44" spans="3:33" ht="16" x14ac:dyDescent="0.5"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1"/>
      <c r="AG44" s="421"/>
    </row>
    <row r="45" spans="3:33" ht="16" x14ac:dyDescent="0.5"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1"/>
      <c r="AG45" s="421"/>
    </row>
    <row r="46" spans="3:33" ht="16" x14ac:dyDescent="0.5">
      <c r="V46" s="425"/>
      <c r="W46" s="423"/>
      <c r="X46" s="423"/>
      <c r="Y46" s="423"/>
      <c r="Z46" s="423"/>
      <c r="AA46" s="423"/>
      <c r="AB46" s="423"/>
      <c r="AC46" s="423"/>
      <c r="AD46" s="423"/>
      <c r="AE46" s="423"/>
      <c r="AF46" s="421"/>
      <c r="AG46" s="421"/>
    </row>
    <row r="47" spans="3:33" ht="16" x14ac:dyDescent="0.5"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1"/>
      <c r="AG47" s="421"/>
    </row>
    <row r="48" spans="3:33" ht="16" x14ac:dyDescent="0.5">
      <c r="V48" s="423"/>
      <c r="W48" s="423" t="s">
        <v>218</v>
      </c>
      <c r="X48" s="423"/>
      <c r="Y48" s="423"/>
      <c r="Z48" s="423"/>
      <c r="AA48" s="423"/>
      <c r="AB48" s="423"/>
      <c r="AC48" s="423"/>
      <c r="AD48" s="423"/>
      <c r="AE48" s="423"/>
      <c r="AF48" s="421"/>
      <c r="AG48" s="421"/>
    </row>
    <row r="49" spans="22:33" ht="16" x14ac:dyDescent="0.5">
      <c r="V49" s="423"/>
      <c r="W49" s="423" t="s">
        <v>215</v>
      </c>
      <c r="X49" s="423"/>
      <c r="Y49" s="423"/>
      <c r="Z49" s="423"/>
      <c r="AA49" s="423"/>
      <c r="AB49" s="423"/>
      <c r="AC49" s="423"/>
      <c r="AD49" s="423"/>
      <c r="AE49" s="423"/>
      <c r="AF49" s="421"/>
      <c r="AG49" s="421"/>
    </row>
    <row r="50" spans="22:33" ht="16" x14ac:dyDescent="0.5">
      <c r="V50" s="423"/>
      <c r="W50" s="423" t="s">
        <v>216</v>
      </c>
      <c r="X50" s="423"/>
      <c r="Y50" s="423"/>
      <c r="Z50" s="423"/>
      <c r="AA50" s="423"/>
      <c r="AB50" s="423"/>
      <c r="AC50" s="423"/>
      <c r="AD50" s="423"/>
      <c r="AE50" s="423"/>
      <c r="AF50" s="421"/>
      <c r="AG50" s="421"/>
    </row>
    <row r="51" spans="22:33" ht="16" x14ac:dyDescent="0.5">
      <c r="V51" s="423"/>
      <c r="W51" s="423" t="s">
        <v>265</v>
      </c>
      <c r="X51" s="423"/>
      <c r="Y51" s="423"/>
      <c r="Z51" s="423"/>
      <c r="AA51" s="423"/>
      <c r="AB51" s="423"/>
      <c r="AC51" s="423"/>
      <c r="AD51" s="423"/>
      <c r="AE51" s="423"/>
      <c r="AF51" s="421"/>
      <c r="AG51" s="421"/>
    </row>
    <row r="52" spans="22:33" ht="16" x14ac:dyDescent="0.5"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1"/>
      <c r="AG52" s="421"/>
    </row>
    <row r="53" spans="22:33" ht="16" x14ac:dyDescent="0.5"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1"/>
      <c r="AG53" s="421"/>
    </row>
    <row r="54" spans="22:33" ht="16" x14ac:dyDescent="0.5"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1"/>
      <c r="AG54" s="421"/>
    </row>
    <row r="55" spans="22:33" ht="16" x14ac:dyDescent="0.5"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1"/>
      <c r="AG55" s="421"/>
    </row>
    <row r="56" spans="22:33" ht="16" x14ac:dyDescent="0.5"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1"/>
      <c r="AG56" s="421"/>
    </row>
    <row r="57" spans="22:33" ht="16" x14ac:dyDescent="0.5"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1"/>
      <c r="AG57" s="421"/>
    </row>
    <row r="58" spans="22:33" ht="16" x14ac:dyDescent="0.5"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1"/>
      <c r="AG58" s="421"/>
    </row>
    <row r="59" spans="22:33" ht="16" x14ac:dyDescent="0.5"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1"/>
      <c r="AG59" s="421"/>
    </row>
    <row r="60" spans="22:33" ht="16" x14ac:dyDescent="0.5"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1"/>
      <c r="AG60" s="421"/>
    </row>
    <row r="61" spans="22:33" ht="16" x14ac:dyDescent="0.5"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1"/>
      <c r="AG61" s="421"/>
    </row>
    <row r="62" spans="22:33" ht="16" x14ac:dyDescent="0.5"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1"/>
      <c r="AG62" s="421"/>
    </row>
    <row r="63" spans="22:33" ht="16" x14ac:dyDescent="0.5"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1"/>
      <c r="AG63" s="421"/>
    </row>
    <row r="64" spans="22:33" ht="16" x14ac:dyDescent="0.5"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1"/>
      <c r="AG64" s="421"/>
    </row>
    <row r="65" spans="22:33" ht="16" x14ac:dyDescent="0.5"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1"/>
      <c r="AG65" s="421"/>
    </row>
    <row r="66" spans="22:33" ht="16" x14ac:dyDescent="0.5"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1"/>
      <c r="AG66" s="421"/>
    </row>
    <row r="67" spans="22:33" ht="16" x14ac:dyDescent="0.5"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1"/>
      <c r="AG67" s="421"/>
    </row>
    <row r="68" spans="22:33" ht="16" x14ac:dyDescent="0.5"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1"/>
      <c r="AG68" s="421"/>
    </row>
    <row r="69" spans="22:33" ht="16" x14ac:dyDescent="0.5">
      <c r="V69" s="423"/>
      <c r="W69" s="423" t="s">
        <v>213</v>
      </c>
      <c r="X69" s="423"/>
      <c r="Y69" s="423"/>
      <c r="Z69" s="423"/>
      <c r="AA69" s="423"/>
      <c r="AB69" s="423"/>
      <c r="AC69" s="423"/>
      <c r="AD69" s="423"/>
      <c r="AE69" s="423"/>
      <c r="AF69" s="421"/>
      <c r="AG69" s="421"/>
    </row>
    <row r="70" spans="22:33" ht="16" x14ac:dyDescent="0.5"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1"/>
      <c r="AG70" s="421"/>
    </row>
    <row r="71" spans="22:33" ht="16" x14ac:dyDescent="0.5">
      <c r="V71" s="423" t="s">
        <v>261</v>
      </c>
      <c r="W71" s="421" t="s">
        <v>262</v>
      </c>
      <c r="X71" s="423"/>
      <c r="Y71" s="423"/>
      <c r="Z71" s="423"/>
      <c r="AA71" s="423"/>
      <c r="AB71" s="423"/>
      <c r="AC71" s="423"/>
      <c r="AD71" s="423"/>
      <c r="AE71" s="423"/>
      <c r="AF71" s="421"/>
      <c r="AG71" s="421"/>
    </row>
    <row r="72" spans="22:33" ht="16" x14ac:dyDescent="0.5">
      <c r="V72" s="423"/>
      <c r="W72" s="423" t="s">
        <v>256</v>
      </c>
      <c r="X72" s="423"/>
      <c r="Y72" s="423"/>
      <c r="Z72" s="423"/>
      <c r="AA72" s="423"/>
      <c r="AB72" s="423"/>
      <c r="AC72" s="423"/>
      <c r="AD72" s="423"/>
      <c r="AE72" s="423"/>
      <c r="AF72" s="421"/>
      <c r="AG72" s="421"/>
    </row>
    <row r="73" spans="22:33" ht="16" x14ac:dyDescent="0.5">
      <c r="V73" s="423"/>
      <c r="W73" s="421"/>
      <c r="X73" s="423"/>
      <c r="Y73" s="423"/>
      <c r="Z73" s="423"/>
      <c r="AA73" s="423"/>
      <c r="AB73" s="423"/>
      <c r="AC73" s="423"/>
      <c r="AD73" s="423"/>
      <c r="AE73" s="423"/>
      <c r="AF73" s="421"/>
      <c r="AG73" s="421"/>
    </row>
    <row r="74" spans="22:33" ht="16" x14ac:dyDescent="0.5">
      <c r="V74" s="423"/>
      <c r="W74" s="421"/>
      <c r="X74" s="423"/>
      <c r="Y74" s="423"/>
      <c r="Z74" s="423"/>
      <c r="AA74" s="423"/>
      <c r="AB74" s="423"/>
      <c r="AC74" s="423"/>
      <c r="AD74" s="423"/>
      <c r="AE74" s="423"/>
      <c r="AF74" s="421"/>
      <c r="AG74" s="421"/>
    </row>
    <row r="75" spans="22:33" ht="16" x14ac:dyDescent="0.5"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  <c r="AF75" s="421"/>
      <c r="AG75" s="421"/>
    </row>
    <row r="76" spans="22:33" ht="16" x14ac:dyDescent="0.5">
      <c r="V76" s="423"/>
      <c r="W76" s="421"/>
      <c r="X76" s="421"/>
      <c r="Y76" s="421"/>
      <c r="Z76" s="421"/>
      <c r="AA76" s="421"/>
      <c r="AB76" s="421"/>
      <c r="AC76" s="421"/>
      <c r="AD76" s="421"/>
      <c r="AE76" s="421"/>
      <c r="AF76" s="421"/>
      <c r="AG76" s="421"/>
    </row>
    <row r="77" spans="22:33" x14ac:dyDescent="0.25">
      <c r="V77" s="421"/>
      <c r="W77" s="421"/>
      <c r="X77" s="421"/>
      <c r="Y77" s="421"/>
      <c r="Z77" s="421"/>
      <c r="AA77" s="421"/>
      <c r="AB77" s="421"/>
      <c r="AC77" s="421"/>
      <c r="AD77" s="421"/>
      <c r="AE77" s="421"/>
      <c r="AF77" s="421"/>
      <c r="AG77" s="421"/>
    </row>
    <row r="78" spans="22:33" x14ac:dyDescent="0.25">
      <c r="V78" s="421"/>
      <c r="W78" s="421"/>
      <c r="X78" s="421"/>
      <c r="Y78" s="421"/>
      <c r="Z78" s="421"/>
      <c r="AA78" s="421"/>
      <c r="AB78" s="421"/>
      <c r="AC78" s="421"/>
      <c r="AD78" s="421"/>
      <c r="AE78" s="421"/>
      <c r="AF78" s="421"/>
      <c r="AG78" s="421"/>
    </row>
    <row r="79" spans="22:33" x14ac:dyDescent="0.25">
      <c r="V79" s="421"/>
      <c r="W79" s="421"/>
      <c r="X79" s="421"/>
      <c r="Y79" s="421"/>
      <c r="Z79" s="421"/>
      <c r="AA79" s="421"/>
      <c r="AB79" s="421"/>
      <c r="AC79" s="421"/>
      <c r="AD79" s="421"/>
      <c r="AE79" s="421"/>
      <c r="AF79" s="421"/>
      <c r="AG79" s="421"/>
    </row>
    <row r="80" spans="22:33" x14ac:dyDescent="0.25"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21"/>
      <c r="AG80" s="421"/>
    </row>
    <row r="81" spans="22:33" x14ac:dyDescent="0.25">
      <c r="V81" s="421"/>
      <c r="W81" s="421"/>
      <c r="X81" s="421"/>
      <c r="Y81" s="421"/>
      <c r="Z81" s="421"/>
      <c r="AA81" s="421"/>
      <c r="AB81" s="421"/>
      <c r="AC81" s="421"/>
      <c r="AD81" s="421"/>
      <c r="AE81" s="421"/>
      <c r="AF81" s="421"/>
      <c r="AG81" s="421"/>
    </row>
    <row r="82" spans="22:33" x14ac:dyDescent="0.25">
      <c r="V82" s="421"/>
      <c r="W82" s="421"/>
      <c r="X82" s="421"/>
      <c r="Y82" s="421"/>
      <c r="Z82" s="421"/>
      <c r="AA82" s="421"/>
      <c r="AB82" s="421"/>
      <c r="AC82" s="421"/>
      <c r="AD82" s="421"/>
      <c r="AE82" s="421"/>
      <c r="AF82" s="421"/>
      <c r="AG82" s="421"/>
    </row>
  </sheetData>
  <sheetProtection algorithmName="SHA-512" hashValue="E8E/6byLwVnTr1BkHpkIlq0i0XePDVSID+/uqFBSfGiqasxP2ePTjgsT4akI0qiiz2Q+mX7uoBf1KQSEErrW1Q==" saltValue="OTYzpWiPa/pMqGSYkjK+NA==" spinCount="100000" sheet="1" objects="1" scenarios="1"/>
  <mergeCells count="1">
    <mergeCell ref="A1:T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B6C98-7BE7-4F01-ADBC-A24FADFF916F}">
  <dimension ref="A1:O47"/>
  <sheetViews>
    <sheetView showGridLines="0" workbookViewId="0">
      <selection activeCell="B12" sqref="B12"/>
    </sheetView>
  </sheetViews>
  <sheetFormatPr defaultRowHeight="12.5" x14ac:dyDescent="0.25"/>
  <cols>
    <col min="1" max="1" width="43" bestFit="1" customWidth="1"/>
    <col min="2" max="2" width="17.453125" bestFit="1" customWidth="1"/>
    <col min="3" max="10" width="13.453125" bestFit="1" customWidth="1"/>
  </cols>
  <sheetData>
    <row r="1" spans="1:9" ht="13" x14ac:dyDescent="0.3">
      <c r="A1" s="332" t="s">
        <v>199</v>
      </c>
      <c r="B1" s="333"/>
      <c r="C1" s="334" t="s">
        <v>200</v>
      </c>
      <c r="D1" s="334"/>
      <c r="E1" s="333"/>
      <c r="F1" s="333"/>
      <c r="G1" s="333"/>
      <c r="H1" s="333"/>
      <c r="I1" s="333"/>
    </row>
    <row r="3" spans="1:9" ht="13" x14ac:dyDescent="0.3">
      <c r="A3" s="185" t="s">
        <v>156</v>
      </c>
    </row>
    <row r="4" spans="1:9" x14ac:dyDescent="0.25">
      <c r="A4" t="s">
        <v>1</v>
      </c>
      <c r="B4">
        <f>Projektnamn</f>
        <v>0</v>
      </c>
    </row>
    <row r="5" spans="1:9" x14ac:dyDescent="0.25">
      <c r="A5" t="s">
        <v>3</v>
      </c>
      <c r="B5">
        <f>Startår</f>
        <v>0</v>
      </c>
    </row>
    <row r="6" spans="1:9" x14ac:dyDescent="0.25">
      <c r="A6" t="s">
        <v>5</v>
      </c>
      <c r="B6">
        <f>Förvaltningsår</f>
        <v>0</v>
      </c>
    </row>
    <row r="9" spans="1:9" ht="13" x14ac:dyDescent="0.3">
      <c r="A9" s="185" t="s">
        <v>153</v>
      </c>
      <c r="B9" s="292" t="s">
        <v>154</v>
      </c>
    </row>
    <row r="10" spans="1:9" x14ac:dyDescent="0.25">
      <c r="A10" t="str">
        <f>'1b Nyttor'!B15</f>
        <v>Finansiella nyttor 💰</v>
      </c>
      <c r="B10" s="295">
        <f>'1b Nyttor'!L27</f>
        <v>0</v>
      </c>
    </row>
    <row r="11" spans="1:9" x14ac:dyDescent="0.25">
      <c r="A11" t="str">
        <f>'1b Nyttor'!B29</f>
        <v>Omfördelningsnyttor ↺</v>
      </c>
      <c r="B11" s="295">
        <f>'1b Nyttor'!L41</f>
        <v>0</v>
      </c>
    </row>
    <row r="12" spans="1:9" x14ac:dyDescent="0.25">
      <c r="A12" t="str">
        <f>'1b Nyttor'!B47</f>
        <v>Kvalitativa nyttor 🖤</v>
      </c>
      <c r="B12" s="419">
        <f>'1b Nyttor'!L113</f>
        <v>0</v>
      </c>
    </row>
    <row r="13" spans="1:9" x14ac:dyDescent="0.25">
      <c r="B13" s="296"/>
    </row>
    <row r="15" spans="1:9" ht="13" x14ac:dyDescent="0.3">
      <c r="A15" s="185" t="str">
        <f>'1b Nyttor'!B49</f>
        <v>Antal kvalitativa nyttor som identifierats i projektet</v>
      </c>
      <c r="B15" s="185">
        <f>'1b Nyttor'!C49</f>
        <v>0</v>
      </c>
      <c r="E15" s="185" t="s">
        <v>201</v>
      </c>
      <c r="F15" s="185" t="s">
        <v>202</v>
      </c>
    </row>
    <row r="16" spans="1:9" x14ac:dyDescent="0.25">
      <c r="A16" t="str">
        <f>'1b Nyttor'!B52</f>
        <v>Nyttobeskrivning</v>
      </c>
      <c r="E16" s="418">
        <f>'1b Nyttor'!C55</f>
        <v>0</v>
      </c>
      <c r="F16" t="str">
        <f t="shared" ref="F16:F25" si="0">IF(E16&gt;0.1,A16,"")</f>
        <v/>
      </c>
    </row>
    <row r="17" spans="1:15" x14ac:dyDescent="0.25">
      <c r="A17" t="str">
        <f>'1b Nyttor'!B58</f>
        <v>Nyttobeskrivning</v>
      </c>
      <c r="E17" s="335">
        <f>'1b Nyttor'!C61</f>
        <v>0</v>
      </c>
      <c r="F17" t="str">
        <f t="shared" si="0"/>
        <v/>
      </c>
    </row>
    <row r="18" spans="1:15" x14ac:dyDescent="0.25">
      <c r="A18" t="str">
        <f>'1b Nyttor'!B64</f>
        <v>Nyttobeskrivning</v>
      </c>
      <c r="E18" s="335">
        <f>'1b Nyttor'!C67</f>
        <v>0</v>
      </c>
      <c r="F18" t="str">
        <f t="shared" si="0"/>
        <v/>
      </c>
    </row>
    <row r="19" spans="1:15" x14ac:dyDescent="0.25">
      <c r="A19" t="str">
        <f>'1b Nyttor'!B70</f>
        <v>Test 4</v>
      </c>
      <c r="E19" s="335">
        <f>'1b Nyttor'!C73</f>
        <v>0</v>
      </c>
      <c r="F19" t="str">
        <f t="shared" si="0"/>
        <v/>
      </c>
    </row>
    <row r="20" spans="1:15" x14ac:dyDescent="0.25">
      <c r="A20" t="str">
        <f>'1b Nyttor'!B76</f>
        <v>Test 5</v>
      </c>
      <c r="E20" s="335">
        <f>'1b Nyttor'!C79</f>
        <v>0</v>
      </c>
      <c r="F20" t="str">
        <f t="shared" si="0"/>
        <v/>
      </c>
    </row>
    <row r="21" spans="1:15" x14ac:dyDescent="0.25">
      <c r="A21" t="str">
        <f>'1b Nyttor'!B82</f>
        <v>Test 6</v>
      </c>
      <c r="E21" s="335">
        <f>'1b Nyttor'!C85</f>
        <v>0</v>
      </c>
      <c r="F21" t="str">
        <f t="shared" si="0"/>
        <v/>
      </c>
    </row>
    <row r="22" spans="1:15" x14ac:dyDescent="0.25">
      <c r="A22" t="str">
        <f>'1b Nyttor'!B88</f>
        <v>Test 7</v>
      </c>
      <c r="E22" s="335">
        <f>'1b Nyttor'!C91</f>
        <v>0</v>
      </c>
      <c r="F22" t="str">
        <f t="shared" si="0"/>
        <v/>
      </c>
    </row>
    <row r="23" spans="1:15" x14ac:dyDescent="0.25">
      <c r="A23" t="str">
        <f>'1b Nyttor'!B94</f>
        <v>Test 8</v>
      </c>
      <c r="E23" s="335">
        <f>'1b Nyttor'!C97</f>
        <v>0</v>
      </c>
      <c r="F23" t="str">
        <f t="shared" si="0"/>
        <v/>
      </c>
    </row>
    <row r="24" spans="1:15" x14ac:dyDescent="0.25">
      <c r="A24" t="str">
        <f>'1b Nyttor'!B100</f>
        <v>Test 9</v>
      </c>
      <c r="E24" s="335">
        <f>'1b Nyttor'!C103</f>
        <v>0</v>
      </c>
      <c r="F24" t="str">
        <f t="shared" si="0"/>
        <v/>
      </c>
    </row>
    <row r="25" spans="1:15" x14ac:dyDescent="0.25">
      <c r="A25" t="str">
        <f>'1b Nyttor'!B106</f>
        <v>Test 10</v>
      </c>
      <c r="E25" s="335">
        <f>'1b Nyttor'!C109</f>
        <v>0</v>
      </c>
      <c r="F25" t="str">
        <f t="shared" si="0"/>
        <v/>
      </c>
    </row>
    <row r="26" spans="1:15" ht="16.5" x14ac:dyDescent="0.5">
      <c r="O26" s="327"/>
    </row>
    <row r="27" spans="1:15" ht="13" x14ac:dyDescent="0.3">
      <c r="A27" s="185" t="s">
        <v>155</v>
      </c>
      <c r="B27" s="300" t="s">
        <v>154</v>
      </c>
    </row>
    <row r="28" spans="1:15" x14ac:dyDescent="0.25">
      <c r="A28" t="str">
        <f>'2a Kostnader'!B15</f>
        <v>Projektkostnader</v>
      </c>
      <c r="B28" s="294">
        <f>'2a Kostnader'!K26</f>
        <v>0</v>
      </c>
    </row>
    <row r="29" spans="1:15" x14ac:dyDescent="0.25">
      <c r="A29" t="str">
        <f>'2a Kostnader'!B28</f>
        <v>Avvecklingskostnader</v>
      </c>
      <c r="B29" s="294">
        <f>'2a Kostnader'!K39</f>
        <v>0</v>
      </c>
    </row>
    <row r="30" spans="1:15" x14ac:dyDescent="0.25">
      <c r="A30" t="str">
        <f>'2a Kostnader'!B41</f>
        <v>Kostnader för verksamhetsförändring till följd av projektet</v>
      </c>
      <c r="B30" s="294">
        <f>'2a Kostnader'!K52</f>
        <v>0</v>
      </c>
    </row>
    <row r="31" spans="1:15" x14ac:dyDescent="0.25">
      <c r="A31" s="293" t="s">
        <v>157</v>
      </c>
      <c r="B31" s="294">
        <f>SUM(B28:B30)</f>
        <v>0</v>
      </c>
    </row>
    <row r="32" spans="1:15" x14ac:dyDescent="0.25">
      <c r="B32" s="294"/>
    </row>
    <row r="33" spans="1:9" x14ac:dyDescent="0.25">
      <c r="A33" t="str">
        <f>'2a Kostnader'!B59</f>
        <v>Drift/förvaltningskostnader</v>
      </c>
      <c r="B33" s="294">
        <f>'2a Kostnader'!K68</f>
        <v>0</v>
      </c>
    </row>
    <row r="34" spans="1:9" x14ac:dyDescent="0.25">
      <c r="B34" s="294"/>
    </row>
    <row r="35" spans="1:9" x14ac:dyDescent="0.25">
      <c r="A35" t="s">
        <v>158</v>
      </c>
      <c r="B35" s="294">
        <f>B31+B33</f>
        <v>0</v>
      </c>
    </row>
    <row r="39" spans="1:9" ht="13" x14ac:dyDescent="0.3">
      <c r="B39" s="185">
        <f>'2a Kostnader'!C59</f>
        <v>0</v>
      </c>
      <c r="C39" s="185">
        <f>'2a Kostnader'!D59</f>
        <v>1</v>
      </c>
      <c r="D39" s="185">
        <f>'2a Kostnader'!E59</f>
        <v>2</v>
      </c>
      <c r="E39" s="185">
        <f>'2a Kostnader'!F59</f>
        <v>3</v>
      </c>
      <c r="F39" s="185">
        <f>'2a Kostnader'!G59</f>
        <v>4</v>
      </c>
      <c r="G39" s="185">
        <f>'2a Kostnader'!H59</f>
        <v>5</v>
      </c>
      <c r="H39" s="185">
        <f>'2a Kostnader'!I59</f>
        <v>6</v>
      </c>
      <c r="I39" s="185">
        <f>'2a Kostnader'!J59</f>
        <v>7</v>
      </c>
    </row>
    <row r="40" spans="1:9" x14ac:dyDescent="0.25">
      <c r="A40" t="str">
        <f>A33</f>
        <v>Drift/förvaltningskostnader</v>
      </c>
      <c r="B40">
        <f>'2a Kostnader'!C68</f>
        <v>0</v>
      </c>
      <c r="C40">
        <f>'2a Kostnader'!D68</f>
        <v>0</v>
      </c>
      <c r="D40">
        <f>'2a Kostnader'!E68</f>
        <v>0</v>
      </c>
      <c r="E40">
        <f>'2a Kostnader'!F68</f>
        <v>0</v>
      </c>
      <c r="F40">
        <f>'2a Kostnader'!G68</f>
        <v>0</v>
      </c>
      <c r="G40">
        <f>'2a Kostnader'!H68</f>
        <v>0</v>
      </c>
      <c r="H40">
        <f>'2a Kostnader'!I68</f>
        <v>0</v>
      </c>
      <c r="I40">
        <f>'2a Kostnader'!J68</f>
        <v>0</v>
      </c>
    </row>
    <row r="45" spans="1:9" ht="13" x14ac:dyDescent="0.3">
      <c r="A45" s="299" t="s">
        <v>164</v>
      </c>
      <c r="B45" s="185">
        <f>B39</f>
        <v>0</v>
      </c>
      <c r="C45" s="185">
        <f>C39</f>
        <v>1</v>
      </c>
      <c r="D45" s="185">
        <f>D39</f>
        <v>2</v>
      </c>
      <c r="E45" s="185">
        <f>E39</f>
        <v>3</v>
      </c>
      <c r="F45" s="185">
        <f>F39</f>
        <v>4</v>
      </c>
      <c r="G45" s="300" t="s">
        <v>165</v>
      </c>
    </row>
    <row r="46" spans="1:9" x14ac:dyDescent="0.25">
      <c r="A46" t="s">
        <v>163</v>
      </c>
      <c r="B46">
        <f>IF(B45='1b Nyttor'!D15,'1b Nyttor'!D43,0)</f>
        <v>0</v>
      </c>
      <c r="C46">
        <f>IF(C45='1b Nyttor'!E15,'1b Nyttor'!E43,0)</f>
        <v>0</v>
      </c>
      <c r="D46">
        <f>IF(D45='1b Nyttor'!F15,'1b Nyttor'!F43,0)</f>
        <v>0</v>
      </c>
      <c r="E46">
        <f>IF(E45='1b Nyttor'!G15,'1b Nyttor'!G43,0)</f>
        <v>0</v>
      </c>
      <c r="F46">
        <f>IF(F45='1b Nyttor'!H15,'1b Nyttor'!H43,0)</f>
        <v>0</v>
      </c>
      <c r="G46">
        <f>SUM(B46:F46)</f>
        <v>0</v>
      </c>
    </row>
    <row r="47" spans="1:9" x14ac:dyDescent="0.25">
      <c r="A47" t="s">
        <v>161</v>
      </c>
      <c r="B47">
        <f>IF(B45='2a Kostnader'!C12,'2a Kostnader'!C72,0)</f>
        <v>0</v>
      </c>
      <c r="C47">
        <f>IF(C45='2a Kostnader'!D12,'2a Kostnader'!D72,0)</f>
        <v>0</v>
      </c>
      <c r="D47">
        <f>IF(D45='2a Kostnader'!E12,'2a Kostnader'!E72,0)</f>
        <v>0</v>
      </c>
      <c r="E47">
        <f>IF(E45='2a Kostnader'!F12,'2a Kostnader'!F72,0)</f>
        <v>0</v>
      </c>
      <c r="F47">
        <f>IF(F45='2a Kostnader'!G12,'2a Kostnader'!G72,0)</f>
        <v>0</v>
      </c>
      <c r="G47">
        <f>SUM(B47:F47)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a85f0a-3ee5-4812-8740-fdb52320fb69" xsi:nil="true"/>
    <lcf76f155ced4ddcb4097134ff3c332f xmlns="6cb97e99-c2d5-4d70-b67a-deb17d7acb23">
      <Terms xmlns="http://schemas.microsoft.com/office/infopath/2007/PartnerControls"/>
    </lcf76f155ced4ddcb4097134ff3c332f>
    <SharedWithUsers xmlns="cba85f0a-3ee5-4812-8740-fdb52320fb69">
      <UserInfo>
        <DisplayName>SharingLinks.099d8a9e-7c56-4032-af93-5d6e7a6dccc2.OrganizationEdit.ef400e5c-aca0-473f-ab22-8a9ccabea109</DisplayName>
        <AccountId>111</AccountId>
        <AccountType/>
      </UserInfo>
      <UserInfo>
        <DisplayName>Marie Rotkirch</DisplayName>
        <AccountId>20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5D482BCF1EAF44AD6457E48D85F8C7" ma:contentTypeVersion="12" ma:contentTypeDescription="Skapa ett nytt dokument." ma:contentTypeScope="" ma:versionID="d42fc59c4cb26186fa195bbae9288a04">
  <xsd:schema xmlns:xsd="http://www.w3.org/2001/XMLSchema" xmlns:xs="http://www.w3.org/2001/XMLSchema" xmlns:p="http://schemas.microsoft.com/office/2006/metadata/properties" xmlns:ns2="6cb97e99-c2d5-4d70-b67a-deb17d7acb23" xmlns:ns3="cba85f0a-3ee5-4812-8740-fdb52320fb69" targetNamespace="http://schemas.microsoft.com/office/2006/metadata/properties" ma:root="true" ma:fieldsID="84c3e272721ea93c85b7ebf14558baed" ns2:_="" ns3:_="">
    <xsd:import namespace="6cb97e99-c2d5-4d70-b67a-deb17d7acb23"/>
    <xsd:import namespace="cba85f0a-3ee5-4812-8740-fdb52320f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b97e99-c2d5-4d70-b67a-deb17d7acb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Bildmarkeringar" ma:readOnly="false" ma:fieldId="{5cf76f15-5ced-4ddc-b409-7134ff3c332f}" ma:taxonomyMulti="true" ma:sspId="1cf1a017-191b-44d6-9726-ee633839f0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85f0a-3ee5-4812-8740-fdb52320fb6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de2e169-f62d-46f7-85a0-746ef4b14e48}" ma:internalName="TaxCatchAll" ma:showField="CatchAllData" ma:web="cba85f0a-3ee5-4812-8740-fdb52320fb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0857C0-5310-48F1-A029-9C2A141EDDFA}">
  <ds:schemaRefs>
    <ds:schemaRef ds:uri="71657ed8-5820-43e4-b859-f93b1559002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d772d7c-7cc2-4de1-98c7-a0d7e5fe4945"/>
    <ds:schemaRef ds:uri="http://www.w3.org/XML/1998/namespace"/>
    <ds:schemaRef ds:uri="http://purl.org/dc/dcmitype/"/>
    <ds:schemaRef ds:uri="cba85f0a-3ee5-4812-8740-fdb52320fb69"/>
    <ds:schemaRef ds:uri="6cb97e99-c2d5-4d70-b67a-deb17d7acb23"/>
  </ds:schemaRefs>
</ds:datastoreItem>
</file>

<file path=customXml/itemProps2.xml><?xml version="1.0" encoding="utf-8"?>
<ds:datastoreItem xmlns:ds="http://schemas.openxmlformats.org/officeDocument/2006/customXml" ds:itemID="{3A2A532B-DA5A-42EF-B33D-ED8123482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b97e99-c2d5-4d70-b67a-deb17d7acb23"/>
    <ds:schemaRef ds:uri="cba85f0a-3ee5-4812-8740-fdb52320f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692AD7-E494-4F99-BB2C-0BE026BA3C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4</vt:i4>
      </vt:variant>
    </vt:vector>
  </HeadingPairs>
  <TitlesOfParts>
    <vt:vector size="16" baseType="lpstr">
      <vt:lpstr>1a Grundinformation</vt:lpstr>
      <vt:lpstr>1b Nyttor</vt:lpstr>
      <vt:lpstr>1c Om vi inte gör något alls</vt:lpstr>
      <vt:lpstr>(DOLD) Underlag till diagram 1</vt:lpstr>
      <vt:lpstr>1d Diagram</vt:lpstr>
      <vt:lpstr>2a Kostnader</vt:lpstr>
      <vt:lpstr>(DOLD) Underlag till diagram 2</vt:lpstr>
      <vt:lpstr>2b Diagram</vt:lpstr>
      <vt:lpstr>(DOLD) Admin</vt:lpstr>
      <vt:lpstr>SUMMERING</vt:lpstr>
      <vt:lpstr>(DOLD) Befolkning 1 årsklasse</vt:lpstr>
      <vt:lpstr>(DOLD) Lista</vt:lpstr>
      <vt:lpstr>Förvaltningsår</vt:lpstr>
      <vt:lpstr>Projektnamn</vt:lpstr>
      <vt:lpstr>Startår</vt:lpstr>
      <vt:lpstr>SUMMERING!Utskriftsområde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Ebba Lindström</dc:creator>
  <cp:keywords/>
  <dc:description/>
  <cp:lastModifiedBy>Marie Rotkirch</cp:lastModifiedBy>
  <cp:revision/>
  <cp:lastPrinted>2023-07-04T08:18:29Z</cp:lastPrinted>
  <dcterms:created xsi:type="dcterms:W3CDTF">2020-03-03T09:30:27Z</dcterms:created>
  <dcterms:modified xsi:type="dcterms:W3CDTF">2023-07-14T06:57:46Z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0x010100DB4766586EED134C9CA5062F7A3EF3F9</vt:lpwstr>
  </property>
  <property fmtid="{D5CDD505-2E9C-101B-9397-08002B2CF9AE}" pid="3" name="MediaServiceImageTags">
    <vt:lpwstr/>
  </property>
</Properties>
</file>